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76" yWindow="600" windowWidth="17496" windowHeight="11016" activeTab="2"/>
  </bookViews>
  <sheets>
    <sheet name="Rekapitulácia stavby" sheetId="1" r:id="rId1"/>
    <sheet name="1911-SO 01 - SÚ - SO 01 S..." sheetId="2" r:id="rId2"/>
    <sheet name="1911-SO 02 - ZDT - SO 02 ..." sheetId="3" r:id="rId3"/>
  </sheets>
  <definedNames>
    <definedName name="_xlnm._FilterDatabase" localSheetId="1" hidden="1">'1911-SO 01 - SÚ - SO 01 S...'!$C$102:$L$213</definedName>
    <definedName name="_xlnm._FilterDatabase" localSheetId="2" hidden="1">'1911-SO 02 - ZDT - SO 02 ...'!$C$99:$L$181</definedName>
    <definedName name="_xlnm.Print_Titles" localSheetId="1">'1911-SO 01 - SÚ - SO 01 S...'!$102:$102</definedName>
    <definedName name="_xlnm.Print_Titles" localSheetId="2">'1911-SO 02 - ZDT - SO 02 ...'!$99:$99</definedName>
    <definedName name="_xlnm.Print_Titles" localSheetId="0">'Rekapitulácia stavby'!$52:$52</definedName>
    <definedName name="_xlnm.Print_Area" localSheetId="1">'1911-SO 01 - SÚ - SO 01 S...'!$C$4:$K$43,'1911-SO 01 - SÚ - SO 01 S...'!$C$49:$K$84,'1911-SO 01 - SÚ - SO 01 S...'!$C$90:$L$213</definedName>
    <definedName name="_xlnm.Print_Area" localSheetId="2">'1911-SO 02 - ZDT - SO 02 ...'!$C$4:$K$43,'1911-SO 02 - ZDT - SO 02 ...'!$C$49:$K$81,'1911-SO 02 - ZDT - SO 02 ...'!$C$87:$L$181</definedName>
    <definedName name="_xlnm.Print_Area" localSheetId="0">'Rekapitulácia stavby'!$D$4:$AO$36,'Rekapitulácia stavby'!$C$42:$AQ$57</definedName>
  </definedNames>
  <calcPr calcId="124519"/>
</workbook>
</file>

<file path=xl/calcChain.xml><?xml version="1.0" encoding="utf-8"?>
<calcChain xmlns="http://schemas.openxmlformats.org/spreadsheetml/2006/main">
  <c r="K41" i="3"/>
  <c r="K40"/>
  <c r="BA56" i="1"/>
  <c r="K39" i="3"/>
  <c r="AZ56" i="1"/>
  <c r="BI181" i="3"/>
  <c r="BH181"/>
  <c r="BG181"/>
  <c r="BE181"/>
  <c r="R181"/>
  <c r="Q181"/>
  <c r="X181"/>
  <c r="V181"/>
  <c r="T181"/>
  <c r="P181"/>
  <c r="BK181" s="1"/>
  <c r="BI179"/>
  <c r="BH179"/>
  <c r="BG179"/>
  <c r="BE179"/>
  <c r="R179"/>
  <c r="Q179"/>
  <c r="X179"/>
  <c r="V179"/>
  <c r="T179"/>
  <c r="P179"/>
  <c r="BK179" s="1"/>
  <c r="K179"/>
  <c r="BF179" s="1"/>
  <c r="BI178"/>
  <c r="BH178"/>
  <c r="BG178"/>
  <c r="BE178"/>
  <c r="R178"/>
  <c r="Q178"/>
  <c r="X178"/>
  <c r="V178"/>
  <c r="T178"/>
  <c r="P178"/>
  <c r="BK178"/>
  <c r="K178"/>
  <c r="BF178" s="1"/>
  <c r="BI177"/>
  <c r="BH177"/>
  <c r="BG177"/>
  <c r="BE177"/>
  <c r="R177"/>
  <c r="Q177"/>
  <c r="X177"/>
  <c r="V177"/>
  <c r="T177"/>
  <c r="P177"/>
  <c r="K177" s="1"/>
  <c r="BF177" s="1"/>
  <c r="BI176"/>
  <c r="BH176"/>
  <c r="BG176"/>
  <c r="BE176"/>
  <c r="R176"/>
  <c r="R175" s="1"/>
  <c r="J70" s="1"/>
  <c r="Q176"/>
  <c r="Q175" s="1"/>
  <c r="I70" s="1"/>
  <c r="X176"/>
  <c r="X175" s="1"/>
  <c r="V176"/>
  <c r="V175" s="1"/>
  <c r="T176"/>
  <c r="T175" s="1"/>
  <c r="P176"/>
  <c r="BK176" s="1"/>
  <c r="K176"/>
  <c r="BF176"/>
  <c r="BI174"/>
  <c r="BH174"/>
  <c r="BG174"/>
  <c r="BE174"/>
  <c r="R174"/>
  <c r="Q174"/>
  <c r="X174"/>
  <c r="V174"/>
  <c r="T174"/>
  <c r="P174"/>
  <c r="K174" s="1"/>
  <c r="BF174" s="1"/>
  <c r="BI173"/>
  <c r="BH173"/>
  <c r="BG173"/>
  <c r="BE173"/>
  <c r="R173"/>
  <c r="Q173"/>
  <c r="X173"/>
  <c r="V173"/>
  <c r="T173"/>
  <c r="P173"/>
  <c r="BK173" s="1"/>
  <c r="BI172"/>
  <c r="BH172"/>
  <c r="BG172"/>
  <c r="BE172"/>
  <c r="R172"/>
  <c r="Q172"/>
  <c r="X172"/>
  <c r="V172"/>
  <c r="T172"/>
  <c r="P172"/>
  <c r="BK172" s="1"/>
  <c r="K172"/>
  <c r="BF172" s="1"/>
  <c r="BI171"/>
  <c r="BH171"/>
  <c r="BG171"/>
  <c r="BE171"/>
  <c r="R171"/>
  <c r="Q171"/>
  <c r="X171"/>
  <c r="V171"/>
  <c r="T171"/>
  <c r="P171"/>
  <c r="BK171"/>
  <c r="K171"/>
  <c r="BF171" s="1"/>
  <c r="BI170"/>
  <c r="BH170"/>
  <c r="BG170"/>
  <c r="BE170"/>
  <c r="R170"/>
  <c r="Q170"/>
  <c r="X170"/>
  <c r="V170"/>
  <c r="T170"/>
  <c r="P170"/>
  <c r="K170" s="1"/>
  <c r="BF170" s="1"/>
  <c r="BI169"/>
  <c r="BH169"/>
  <c r="BG169"/>
  <c r="BE169"/>
  <c r="R169"/>
  <c r="Q169"/>
  <c r="X169"/>
  <c r="V169"/>
  <c r="T169"/>
  <c r="P169"/>
  <c r="BK169" s="1"/>
  <c r="BI168"/>
  <c r="BH168"/>
  <c r="BG168"/>
  <c r="BE168"/>
  <c r="R168"/>
  <c r="Q168"/>
  <c r="X168"/>
  <c r="V168"/>
  <c r="T168"/>
  <c r="P168"/>
  <c r="BK168" s="1"/>
  <c r="K168"/>
  <c r="BF168" s="1"/>
  <c r="BI167"/>
  <c r="BH167"/>
  <c r="BG167"/>
  <c r="BE167"/>
  <c r="R167"/>
  <c r="Q167"/>
  <c r="X167"/>
  <c r="V167"/>
  <c r="T167"/>
  <c r="P167"/>
  <c r="BK167"/>
  <c r="K167"/>
  <c r="BF167" s="1"/>
  <c r="BI166"/>
  <c r="BH166"/>
  <c r="BG166"/>
  <c r="BE166"/>
  <c r="R166"/>
  <c r="Q166"/>
  <c r="X166"/>
  <c r="V166"/>
  <c r="T166"/>
  <c r="P166"/>
  <c r="K166" s="1"/>
  <c r="BF166" s="1"/>
  <c r="BI165"/>
  <c r="BH165"/>
  <c r="BG165"/>
  <c r="BE165"/>
  <c r="R165"/>
  <c r="Q165"/>
  <c r="X165"/>
  <c r="V165"/>
  <c r="T165"/>
  <c r="P165"/>
  <c r="BK165" s="1"/>
  <c r="BI164"/>
  <c r="BH164"/>
  <c r="BG164"/>
  <c r="BE164"/>
  <c r="R164"/>
  <c r="Q164"/>
  <c r="X164"/>
  <c r="V164"/>
  <c r="T164"/>
  <c r="P164"/>
  <c r="BK164" s="1"/>
  <c r="K164"/>
  <c r="BF164" s="1"/>
  <c r="BI163"/>
  <c r="BH163"/>
  <c r="BG163"/>
  <c r="BE163"/>
  <c r="R163"/>
  <c r="Q163"/>
  <c r="X163"/>
  <c r="V163"/>
  <c r="T163"/>
  <c r="P163"/>
  <c r="BK163"/>
  <c r="K163"/>
  <c r="BF163" s="1"/>
  <c r="BI162"/>
  <c r="BH162"/>
  <c r="BG162"/>
  <c r="BE162"/>
  <c r="R162"/>
  <c r="R161"/>
  <c r="Q162"/>
  <c r="Q161" s="1"/>
  <c r="I69" s="1"/>
  <c r="X162"/>
  <c r="X161"/>
  <c r="V162"/>
  <c r="V161" s="1"/>
  <c r="T162"/>
  <c r="T161"/>
  <c r="P162"/>
  <c r="BK162" s="1"/>
  <c r="K162"/>
  <c r="BF162" s="1"/>
  <c r="J69"/>
  <c r="BI160"/>
  <c r="BH160"/>
  <c r="BG160"/>
  <c r="BE160"/>
  <c r="R160"/>
  <c r="Q160"/>
  <c r="X160"/>
  <c r="V160"/>
  <c r="T160"/>
  <c r="P160"/>
  <c r="BK160"/>
  <c r="K160"/>
  <c r="BF160" s="1"/>
  <c r="BI159"/>
  <c r="BH159"/>
  <c r="BG159"/>
  <c r="BE159"/>
  <c r="R159"/>
  <c r="Q159"/>
  <c r="X159"/>
  <c r="V159"/>
  <c r="T159"/>
  <c r="P159"/>
  <c r="K159" s="1"/>
  <c r="BF159" s="1"/>
  <c r="BI158"/>
  <c r="BH158"/>
  <c r="BG158"/>
  <c r="BE158"/>
  <c r="R158"/>
  <c r="Q158"/>
  <c r="X158"/>
  <c r="V158"/>
  <c r="T158"/>
  <c r="P158"/>
  <c r="BK158" s="1"/>
  <c r="BI157"/>
  <c r="BH157"/>
  <c r="BG157"/>
  <c r="BE157"/>
  <c r="R157"/>
  <c r="R156" s="1"/>
  <c r="J68" s="1"/>
  <c r="Q157"/>
  <c r="Q156"/>
  <c r="I68" s="1"/>
  <c r="X157"/>
  <c r="X156" s="1"/>
  <c r="V157"/>
  <c r="V156"/>
  <c r="T157"/>
  <c r="T156" s="1"/>
  <c r="P157"/>
  <c r="BK157"/>
  <c r="K157"/>
  <c r="BF157"/>
  <c r="BI155"/>
  <c r="BH155"/>
  <c r="BG155"/>
  <c r="BE155"/>
  <c r="R155"/>
  <c r="Q155"/>
  <c r="X155"/>
  <c r="V155"/>
  <c r="T155"/>
  <c r="P155"/>
  <c r="BK155" s="1"/>
  <c r="BI154"/>
  <c r="BH154"/>
  <c r="BG154"/>
  <c r="BE154"/>
  <c r="R154"/>
  <c r="Q154"/>
  <c r="X154"/>
  <c r="V154"/>
  <c r="T154"/>
  <c r="P154"/>
  <c r="BK154" s="1"/>
  <c r="K154"/>
  <c r="BF154" s="1"/>
  <c r="BI153"/>
  <c r="BH153"/>
  <c r="BG153"/>
  <c r="BE153"/>
  <c r="R153"/>
  <c r="Q153"/>
  <c r="X153"/>
  <c r="V153"/>
  <c r="T153"/>
  <c r="P153"/>
  <c r="BK153"/>
  <c r="K153"/>
  <c r="BF153" s="1"/>
  <c r="BI152"/>
  <c r="BH152"/>
  <c r="BG152"/>
  <c r="BE152"/>
  <c r="R152"/>
  <c r="Q152"/>
  <c r="X152"/>
  <c r="V152"/>
  <c r="T152"/>
  <c r="P152"/>
  <c r="K152" s="1"/>
  <c r="BF152" s="1"/>
  <c r="BI151"/>
  <c r="BH151"/>
  <c r="BG151"/>
  <c r="BE151"/>
  <c r="R151"/>
  <c r="Q151"/>
  <c r="X151"/>
  <c r="V151"/>
  <c r="T151"/>
  <c r="P151"/>
  <c r="BK151" s="1"/>
  <c r="BI150"/>
  <c r="BH150"/>
  <c r="BG150"/>
  <c r="BE150"/>
  <c r="R150"/>
  <c r="Q150"/>
  <c r="X150"/>
  <c r="V150"/>
  <c r="T150"/>
  <c r="P150"/>
  <c r="BK150" s="1"/>
  <c r="K150"/>
  <c r="BF150" s="1"/>
  <c r="BI149"/>
  <c r="BH149"/>
  <c r="BG149"/>
  <c r="BE149"/>
  <c r="R149"/>
  <c r="Q149"/>
  <c r="X149"/>
  <c r="V149"/>
  <c r="T149"/>
  <c r="P149"/>
  <c r="BK149"/>
  <c r="K149"/>
  <c r="BF149" s="1"/>
  <c r="BI148"/>
  <c r="BH148"/>
  <c r="BG148"/>
  <c r="BE148"/>
  <c r="R148"/>
  <c r="Q148"/>
  <c r="X148"/>
  <c r="V148"/>
  <c r="T148"/>
  <c r="P148"/>
  <c r="K148" s="1"/>
  <c r="BF148" s="1"/>
  <c r="BI147"/>
  <c r="BH147"/>
  <c r="BG147"/>
  <c r="BE147"/>
  <c r="R147"/>
  <c r="Q147"/>
  <c r="X147"/>
  <c r="V147"/>
  <c r="T147"/>
  <c r="P147"/>
  <c r="BK147" s="1"/>
  <c r="BI146"/>
  <c r="BH146"/>
  <c r="BG146"/>
  <c r="BE146"/>
  <c r="R146"/>
  <c r="Q146"/>
  <c r="X146"/>
  <c r="V146"/>
  <c r="T146"/>
  <c r="P146"/>
  <c r="BK146" s="1"/>
  <c r="K146"/>
  <c r="BF146" s="1"/>
  <c r="BI145"/>
  <c r="BH145"/>
  <c r="BG145"/>
  <c r="BE145"/>
  <c r="R145"/>
  <c r="Q145"/>
  <c r="X145"/>
  <c r="V145"/>
  <c r="T145"/>
  <c r="P145"/>
  <c r="BK145"/>
  <c r="K145"/>
  <c r="BF145"/>
  <c r="BI144"/>
  <c r="BH144"/>
  <c r="BG144"/>
  <c r="BE144"/>
  <c r="R144"/>
  <c r="Q144"/>
  <c r="X144"/>
  <c r="V144"/>
  <c r="T144"/>
  <c r="P144"/>
  <c r="BK144" s="1"/>
  <c r="K144"/>
  <c r="BF144"/>
  <c r="BI143"/>
  <c r="BH143"/>
  <c r="BG143"/>
  <c r="BE143"/>
  <c r="R143"/>
  <c r="Q143"/>
  <c r="X143"/>
  <c r="V143"/>
  <c r="T143"/>
  <c r="P143"/>
  <c r="BK143"/>
  <c r="K143"/>
  <c r="BF143" s="1"/>
  <c r="BI142"/>
  <c r="BH142"/>
  <c r="BG142"/>
  <c r="BE142"/>
  <c r="R142"/>
  <c r="Q142"/>
  <c r="X142"/>
  <c r="V142"/>
  <c r="T142"/>
  <c r="P142"/>
  <c r="K142" s="1"/>
  <c r="BF142" s="1"/>
  <c r="BK142"/>
  <c r="BI141"/>
  <c r="BH141"/>
  <c r="BG141"/>
  <c r="BE141"/>
  <c r="R141"/>
  <c r="Q141"/>
  <c r="X141"/>
  <c r="V141"/>
  <c r="T141"/>
  <c r="P141"/>
  <c r="K141" s="1"/>
  <c r="BF141" s="1"/>
  <c r="BI140"/>
  <c r="BH140"/>
  <c r="BG140"/>
  <c r="BE140"/>
  <c r="R140"/>
  <c r="Q140"/>
  <c r="X140"/>
  <c r="V140"/>
  <c r="T140"/>
  <c r="P140"/>
  <c r="BK140" s="1"/>
  <c r="K140"/>
  <c r="BF140"/>
  <c r="BI139"/>
  <c r="BH139"/>
  <c r="BG139"/>
  <c r="BE139"/>
  <c r="R139"/>
  <c r="Q139"/>
  <c r="X139"/>
  <c r="V139"/>
  <c r="T139"/>
  <c r="P139"/>
  <c r="BK139"/>
  <c r="K139"/>
  <c r="BF139" s="1"/>
  <c r="BI138"/>
  <c r="BH138"/>
  <c r="BG138"/>
  <c r="BE138"/>
  <c r="R138"/>
  <c r="Q138"/>
  <c r="X138"/>
  <c r="V138"/>
  <c r="T138"/>
  <c r="P138"/>
  <c r="K138" s="1"/>
  <c r="BF138" s="1"/>
  <c r="BK138"/>
  <c r="BI137"/>
  <c r="BH137"/>
  <c r="BG137"/>
  <c r="BE137"/>
  <c r="R137"/>
  <c r="Q137"/>
  <c r="X137"/>
  <c r="V137"/>
  <c r="T137"/>
  <c r="P137"/>
  <c r="K137" s="1"/>
  <c r="BF137" s="1"/>
  <c r="BI136"/>
  <c r="BH136"/>
  <c r="BG136"/>
  <c r="BE136"/>
  <c r="R136"/>
  <c r="Q136"/>
  <c r="X136"/>
  <c r="V136"/>
  <c r="T136"/>
  <c r="P136"/>
  <c r="BK136" s="1"/>
  <c r="K136"/>
  <c r="BF136"/>
  <c r="BI135"/>
  <c r="BH135"/>
  <c r="BG135"/>
  <c r="BE135"/>
  <c r="R135"/>
  <c r="Q135"/>
  <c r="X135"/>
  <c r="V135"/>
  <c r="T135"/>
  <c r="P135"/>
  <c r="BK135"/>
  <c r="K135"/>
  <c r="BF135" s="1"/>
  <c r="BI134"/>
  <c r="BH134"/>
  <c r="BG134"/>
  <c r="BE134"/>
  <c r="R134"/>
  <c r="Q134"/>
  <c r="X134"/>
  <c r="V134"/>
  <c r="T134"/>
  <c r="P134"/>
  <c r="K134" s="1"/>
  <c r="BF134" s="1"/>
  <c r="BK134"/>
  <c r="BI133"/>
  <c r="BH133"/>
  <c r="BG133"/>
  <c r="BE133"/>
  <c r="R133"/>
  <c r="Q133"/>
  <c r="X133"/>
  <c r="V133"/>
  <c r="T133"/>
  <c r="P133"/>
  <c r="K133" s="1"/>
  <c r="BF133" s="1"/>
  <c r="BI132"/>
  <c r="BH132"/>
  <c r="BG132"/>
  <c r="BE132"/>
  <c r="R132"/>
  <c r="Q132"/>
  <c r="X132"/>
  <c r="V132"/>
  <c r="T132"/>
  <c r="P132"/>
  <c r="BK132" s="1"/>
  <c r="K132"/>
  <c r="BF132"/>
  <c r="BI131"/>
  <c r="BH131"/>
  <c r="BG131"/>
  <c r="BE131"/>
  <c r="R131"/>
  <c r="Q131"/>
  <c r="X131"/>
  <c r="V131"/>
  <c r="T131"/>
  <c r="P131"/>
  <c r="BK131"/>
  <c r="K131"/>
  <c r="BF131" s="1"/>
  <c r="BI130"/>
  <c r="BH130"/>
  <c r="BG130"/>
  <c r="BE130"/>
  <c r="R130"/>
  <c r="Q130"/>
  <c r="X130"/>
  <c r="V130"/>
  <c r="T130"/>
  <c r="P130"/>
  <c r="K130" s="1"/>
  <c r="BF130" s="1"/>
  <c r="BK130"/>
  <c r="BI129"/>
  <c r="BH129"/>
  <c r="BG129"/>
  <c r="BE129"/>
  <c r="R129"/>
  <c r="Q129"/>
  <c r="X129"/>
  <c r="V129"/>
  <c r="T129"/>
  <c r="P129"/>
  <c r="K129" s="1"/>
  <c r="BF129" s="1"/>
  <c r="BI128"/>
  <c r="BH128"/>
  <c r="BG128"/>
  <c r="BE128"/>
  <c r="R128"/>
  <c r="Q128"/>
  <c r="X128"/>
  <c r="V128"/>
  <c r="T128"/>
  <c r="P128"/>
  <c r="BK128" s="1"/>
  <c r="K128"/>
  <c r="BF128"/>
  <c r="BI127"/>
  <c r="BH127"/>
  <c r="BG127"/>
  <c r="BE127"/>
  <c r="R127"/>
  <c r="Q127"/>
  <c r="X127"/>
  <c r="V127"/>
  <c r="T127"/>
  <c r="P127"/>
  <c r="BK127"/>
  <c r="K127"/>
  <c r="BF127" s="1"/>
  <c r="BI126"/>
  <c r="BH126"/>
  <c r="BG126"/>
  <c r="BE126"/>
  <c r="R126"/>
  <c r="Q126"/>
  <c r="X126"/>
  <c r="V126"/>
  <c r="T126"/>
  <c r="P126"/>
  <c r="K126" s="1"/>
  <c r="BF126" s="1"/>
  <c r="BK126"/>
  <c r="BI125"/>
  <c r="BH125"/>
  <c r="BG125"/>
  <c r="BE125"/>
  <c r="R125"/>
  <c r="Q125"/>
  <c r="X125"/>
  <c r="V125"/>
  <c r="T125"/>
  <c r="P125"/>
  <c r="K125" s="1"/>
  <c r="BF125" s="1"/>
  <c r="BI124"/>
  <c r="BH124"/>
  <c r="BG124"/>
  <c r="BE124"/>
  <c r="R124"/>
  <c r="Q124"/>
  <c r="X124"/>
  <c r="V124"/>
  <c r="T124"/>
  <c r="P124"/>
  <c r="BK124" s="1"/>
  <c r="K124"/>
  <c r="BF124"/>
  <c r="BI123"/>
  <c r="BH123"/>
  <c r="BG123"/>
  <c r="BE123"/>
  <c r="R123"/>
  <c r="Q123"/>
  <c r="X123"/>
  <c r="V123"/>
  <c r="V120" s="1"/>
  <c r="T123"/>
  <c r="P123"/>
  <c r="BK123"/>
  <c r="K123"/>
  <c r="BF123" s="1"/>
  <c r="BI122"/>
  <c r="BH122"/>
  <c r="BG122"/>
  <c r="BE122"/>
  <c r="R122"/>
  <c r="Q122"/>
  <c r="Q120" s="1"/>
  <c r="I67" s="1"/>
  <c r="X122"/>
  <c r="V122"/>
  <c r="T122"/>
  <c r="P122"/>
  <c r="K122" s="1"/>
  <c r="BF122" s="1"/>
  <c r="BK122"/>
  <c r="BI121"/>
  <c r="BH121"/>
  <c r="BG121"/>
  <c r="BE121"/>
  <c r="R121"/>
  <c r="R120"/>
  <c r="Q121"/>
  <c r="X121"/>
  <c r="X120"/>
  <c r="V121"/>
  <c r="T121"/>
  <c r="T120"/>
  <c r="P121"/>
  <c r="BK121"/>
  <c r="K121"/>
  <c r="BF121"/>
  <c r="J67"/>
  <c r="BI119"/>
  <c r="BH119"/>
  <c r="BG119"/>
  <c r="BE119"/>
  <c r="R119"/>
  <c r="Q119"/>
  <c r="X119"/>
  <c r="V119"/>
  <c r="T119"/>
  <c r="P119"/>
  <c r="K119" s="1"/>
  <c r="BF119" s="1"/>
  <c r="BK119"/>
  <c r="BI118"/>
  <c r="BH118"/>
  <c r="BG118"/>
  <c r="BE118"/>
  <c r="R118"/>
  <c r="Q118"/>
  <c r="X118"/>
  <c r="V118"/>
  <c r="T118"/>
  <c r="P118"/>
  <c r="K118" s="1"/>
  <c r="BF118" s="1"/>
  <c r="BI117"/>
  <c r="BH117"/>
  <c r="BG117"/>
  <c r="BE117"/>
  <c r="R117"/>
  <c r="Q117"/>
  <c r="X117"/>
  <c r="V117"/>
  <c r="T117"/>
  <c r="P117"/>
  <c r="BK117"/>
  <c r="K117"/>
  <c r="BF117"/>
  <c r="BI116"/>
  <c r="BH116"/>
  <c r="BG116"/>
  <c r="BE116"/>
  <c r="R116"/>
  <c r="Q116"/>
  <c r="X116"/>
  <c r="V116"/>
  <c r="T116"/>
  <c r="P116"/>
  <c r="BK116"/>
  <c r="K116"/>
  <c r="BF116" s="1"/>
  <c r="BI115"/>
  <c r="BH115"/>
  <c r="BG115"/>
  <c r="BE115"/>
  <c r="R115"/>
  <c r="Q115"/>
  <c r="X115"/>
  <c r="V115"/>
  <c r="T115"/>
  <c r="P115"/>
  <c r="K115" s="1"/>
  <c r="BF115" s="1"/>
  <c r="BK115"/>
  <c r="BI114"/>
  <c r="BH114"/>
  <c r="BG114"/>
  <c r="BE114"/>
  <c r="R114"/>
  <c r="Q114"/>
  <c r="X114"/>
  <c r="V114"/>
  <c r="T114"/>
  <c r="P114"/>
  <c r="K114" s="1"/>
  <c r="BF114" s="1"/>
  <c r="BI113"/>
  <c r="BH113"/>
  <c r="BG113"/>
  <c r="BE113"/>
  <c r="R113"/>
  <c r="Q113"/>
  <c r="X113"/>
  <c r="V113"/>
  <c r="T113"/>
  <c r="P113"/>
  <c r="BK113"/>
  <c r="K113"/>
  <c r="BF113"/>
  <c r="BI112"/>
  <c r="BH112"/>
  <c r="BG112"/>
  <c r="BE112"/>
  <c r="R112"/>
  <c r="Q112"/>
  <c r="X112"/>
  <c r="V112"/>
  <c r="V109" s="1"/>
  <c r="T112"/>
  <c r="P112"/>
  <c r="BK112"/>
  <c r="K112"/>
  <c r="BF112" s="1"/>
  <c r="BI111"/>
  <c r="BH111"/>
  <c r="BG111"/>
  <c r="BE111"/>
  <c r="R111"/>
  <c r="Q111"/>
  <c r="Q109" s="1"/>
  <c r="I66" s="1"/>
  <c r="X111"/>
  <c r="V111"/>
  <c r="T111"/>
  <c r="P111"/>
  <c r="K111" s="1"/>
  <c r="BF111" s="1"/>
  <c r="BK111"/>
  <c r="BI110"/>
  <c r="BH110"/>
  <c r="BG110"/>
  <c r="BE110"/>
  <c r="R110"/>
  <c r="R109"/>
  <c r="Q110"/>
  <c r="X110"/>
  <c r="X109"/>
  <c r="V110"/>
  <c r="T110"/>
  <c r="T109"/>
  <c r="P110"/>
  <c r="BK110"/>
  <c r="K110"/>
  <c r="BF110"/>
  <c r="J66"/>
  <c r="BI108"/>
  <c r="BH108"/>
  <c r="BG108"/>
  <c r="BE108"/>
  <c r="R108"/>
  <c r="Q108"/>
  <c r="X108"/>
  <c r="V108"/>
  <c r="T108"/>
  <c r="P108"/>
  <c r="K108" s="1"/>
  <c r="BF108" s="1"/>
  <c r="BK108"/>
  <c r="BI107"/>
  <c r="BH107"/>
  <c r="BG107"/>
  <c r="BE107"/>
  <c r="R107"/>
  <c r="Q107"/>
  <c r="X107"/>
  <c r="V107"/>
  <c r="T107"/>
  <c r="P107"/>
  <c r="K107" s="1"/>
  <c r="BF107" s="1"/>
  <c r="BI106"/>
  <c r="BH106"/>
  <c r="BG106"/>
  <c r="BE106"/>
  <c r="R106"/>
  <c r="Q106"/>
  <c r="X106"/>
  <c r="V106"/>
  <c r="T106"/>
  <c r="T102" s="1"/>
  <c r="P106"/>
  <c r="BK106"/>
  <c r="K106"/>
  <c r="BF106"/>
  <c r="BI105"/>
  <c r="BH105"/>
  <c r="BG105"/>
  <c r="BE105"/>
  <c r="R105"/>
  <c r="Q105"/>
  <c r="X105"/>
  <c r="V105"/>
  <c r="V102" s="1"/>
  <c r="T105"/>
  <c r="P105"/>
  <c r="BK105"/>
  <c r="K105"/>
  <c r="BF105" s="1"/>
  <c r="BI104"/>
  <c r="BH104"/>
  <c r="BG104"/>
  <c r="BE104"/>
  <c r="R104"/>
  <c r="Q104"/>
  <c r="X104"/>
  <c r="X102" s="1"/>
  <c r="X101" s="1"/>
  <c r="X100" s="1"/>
  <c r="V104"/>
  <c r="T104"/>
  <c r="P104"/>
  <c r="K104" s="1"/>
  <c r="BF104" s="1"/>
  <c r="BK104"/>
  <c r="BI103"/>
  <c r="BH103"/>
  <c r="BG103"/>
  <c r="BE103"/>
  <c r="R103"/>
  <c r="R102"/>
  <c r="J65" s="1"/>
  <c r="Q103"/>
  <c r="Q102" s="1"/>
  <c r="X103"/>
  <c r="V103"/>
  <c r="T103"/>
  <c r="P103"/>
  <c r="BK103"/>
  <c r="K103"/>
  <c r="BF103"/>
  <c r="J97"/>
  <c r="J96"/>
  <c r="F96"/>
  <c r="F94"/>
  <c r="E92"/>
  <c r="BI79"/>
  <c r="BH79"/>
  <c r="BG79"/>
  <c r="BE79"/>
  <c r="BI78"/>
  <c r="BH78"/>
  <c r="BG78"/>
  <c r="BF78"/>
  <c r="BE78"/>
  <c r="K37" s="1"/>
  <c r="AX56" i="1" s="1"/>
  <c r="BI77" i="3"/>
  <c r="BH77"/>
  <c r="BG77"/>
  <c r="BF77"/>
  <c r="BE77"/>
  <c r="BI76"/>
  <c r="BH76"/>
  <c r="BG76"/>
  <c r="F39" s="1"/>
  <c r="BD56" i="1" s="1"/>
  <c r="BF76" i="3"/>
  <c r="BE76"/>
  <c r="BI75"/>
  <c r="BH75"/>
  <c r="BG75"/>
  <c r="BF75"/>
  <c r="BE75"/>
  <c r="BI74"/>
  <c r="F41" s="1"/>
  <c r="BF56" i="1" s="1"/>
  <c r="BH74" i="3"/>
  <c r="F40"/>
  <c r="BE56" i="1" s="1"/>
  <c r="BG74" i="3"/>
  <c r="BF74"/>
  <c r="BE74"/>
  <c r="J59"/>
  <c r="J58"/>
  <c r="F58"/>
  <c r="F56"/>
  <c r="E54"/>
  <c r="J18"/>
  <c r="E18"/>
  <c r="F97" s="1"/>
  <c r="F59"/>
  <c r="J17"/>
  <c r="J12"/>
  <c r="J94" s="1"/>
  <c r="J56"/>
  <c r="E7"/>
  <c r="E52" s="1"/>
  <c r="K41" i="2"/>
  <c r="K40"/>
  <c r="BA55" i="1" s="1"/>
  <c r="K39" i="2"/>
  <c r="AZ55" i="1"/>
  <c r="BI212" i="2"/>
  <c r="BH212"/>
  <c r="BG212"/>
  <c r="BE212"/>
  <c r="R212"/>
  <c r="Q212"/>
  <c r="X212"/>
  <c r="V212"/>
  <c r="T212"/>
  <c r="P212"/>
  <c r="BK212" s="1"/>
  <c r="K212"/>
  <c r="BF212" s="1"/>
  <c r="BI210"/>
  <c r="BH210"/>
  <c r="BG210"/>
  <c r="BE210"/>
  <c r="R210"/>
  <c r="Q210"/>
  <c r="X210"/>
  <c r="V210"/>
  <c r="T210"/>
  <c r="P210"/>
  <c r="BK210"/>
  <c r="K210"/>
  <c r="BF210"/>
  <c r="BI208"/>
  <c r="BH208"/>
  <c r="BG208"/>
  <c r="BE208"/>
  <c r="R208"/>
  <c r="Q208"/>
  <c r="X208"/>
  <c r="V208"/>
  <c r="T208"/>
  <c r="P208"/>
  <c r="K208" s="1"/>
  <c r="BF208" s="1"/>
  <c r="BI205"/>
  <c r="BH205"/>
  <c r="BG205"/>
  <c r="BE205"/>
  <c r="R205"/>
  <c r="Q205"/>
  <c r="X205"/>
  <c r="V205"/>
  <c r="T205"/>
  <c r="P205"/>
  <c r="BK205" s="1"/>
  <c r="K205"/>
  <c r="BF205"/>
  <c r="BI202"/>
  <c r="BH202"/>
  <c r="BG202"/>
  <c r="BE202"/>
  <c r="R202"/>
  <c r="Q202"/>
  <c r="X202"/>
  <c r="V202"/>
  <c r="T202"/>
  <c r="P202"/>
  <c r="BK202"/>
  <c r="K202"/>
  <c r="BF202" s="1"/>
  <c r="BI199"/>
  <c r="BH199"/>
  <c r="BG199"/>
  <c r="BE199"/>
  <c r="R199"/>
  <c r="Q199"/>
  <c r="X199"/>
  <c r="X194" s="1"/>
  <c r="V199"/>
  <c r="T199"/>
  <c r="P199"/>
  <c r="K199" s="1"/>
  <c r="BF199" s="1"/>
  <c r="BK199"/>
  <c r="BI198"/>
  <c r="BH198"/>
  <c r="BG198"/>
  <c r="BE198"/>
  <c r="R198"/>
  <c r="Q198"/>
  <c r="X198"/>
  <c r="V198"/>
  <c r="T198"/>
  <c r="P198"/>
  <c r="K198" s="1"/>
  <c r="BF198" s="1"/>
  <c r="BI197"/>
  <c r="BH197"/>
  <c r="BG197"/>
  <c r="BE197"/>
  <c r="R197"/>
  <c r="R194" s="1"/>
  <c r="J73" s="1"/>
  <c r="Q197"/>
  <c r="X197"/>
  <c r="V197"/>
  <c r="T197"/>
  <c r="T194" s="1"/>
  <c r="P197"/>
  <c r="BK197" s="1"/>
  <c r="K197"/>
  <c r="BF197"/>
  <c r="BI196"/>
  <c r="BH196"/>
  <c r="BG196"/>
  <c r="BE196"/>
  <c r="R196"/>
  <c r="Q196"/>
  <c r="X196"/>
  <c r="V196"/>
  <c r="T196"/>
  <c r="P196"/>
  <c r="BK196"/>
  <c r="K196"/>
  <c r="BF196" s="1"/>
  <c r="BI195"/>
  <c r="BH195"/>
  <c r="BG195"/>
  <c r="BE195"/>
  <c r="R195"/>
  <c r="Q195"/>
  <c r="Q194" s="1"/>
  <c r="I73" s="1"/>
  <c r="X195"/>
  <c r="V195"/>
  <c r="V194" s="1"/>
  <c r="T195"/>
  <c r="P195"/>
  <c r="BK195" s="1"/>
  <c r="K195"/>
  <c r="BF195" s="1"/>
  <c r="BI193"/>
  <c r="BH193"/>
  <c r="BG193"/>
  <c r="BE193"/>
  <c r="R193"/>
  <c r="Q193"/>
  <c r="X193"/>
  <c r="V193"/>
  <c r="T193"/>
  <c r="P193"/>
  <c r="BK193"/>
  <c r="K193"/>
  <c r="BF193" s="1"/>
  <c r="BI189"/>
  <c r="BH189"/>
  <c r="BG189"/>
  <c r="BE189"/>
  <c r="R189"/>
  <c r="Q189"/>
  <c r="X189"/>
  <c r="V189"/>
  <c r="T189"/>
  <c r="P189"/>
  <c r="K189" s="1"/>
  <c r="BF189" s="1"/>
  <c r="BK189"/>
  <c r="BI186"/>
  <c r="BH186"/>
  <c r="BG186"/>
  <c r="BE186"/>
  <c r="R186"/>
  <c r="Q186"/>
  <c r="X186"/>
  <c r="V186"/>
  <c r="T186"/>
  <c r="P186"/>
  <c r="K186" s="1"/>
  <c r="BF186" s="1"/>
  <c r="BI181"/>
  <c r="BH181"/>
  <c r="BG181"/>
  <c r="BE181"/>
  <c r="R181"/>
  <c r="Q181"/>
  <c r="X181"/>
  <c r="V181"/>
  <c r="T181"/>
  <c r="P181"/>
  <c r="BK181" s="1"/>
  <c r="K181"/>
  <c r="BF181"/>
  <c r="BI177"/>
  <c r="BH177"/>
  <c r="BG177"/>
  <c r="BE177"/>
  <c r="R177"/>
  <c r="Q177"/>
  <c r="X177"/>
  <c r="V177"/>
  <c r="T177"/>
  <c r="P177"/>
  <c r="BK177"/>
  <c r="K177"/>
  <c r="BF177" s="1"/>
  <c r="BI173"/>
  <c r="BH173"/>
  <c r="BG173"/>
  <c r="BE173"/>
  <c r="R173"/>
  <c r="Q173"/>
  <c r="X173"/>
  <c r="V173"/>
  <c r="T173"/>
  <c r="P173"/>
  <c r="K173" s="1"/>
  <c r="BF173" s="1"/>
  <c r="BK173"/>
  <c r="BI169"/>
  <c r="BH169"/>
  <c r="BG169"/>
  <c r="BE169"/>
  <c r="R169"/>
  <c r="Q169"/>
  <c r="X169"/>
  <c r="V169"/>
  <c r="T169"/>
  <c r="P169"/>
  <c r="K169" s="1"/>
  <c r="BF169" s="1"/>
  <c r="BI165"/>
  <c r="BH165"/>
  <c r="BG165"/>
  <c r="BE165"/>
  <c r="R165"/>
  <c r="Q165"/>
  <c r="X165"/>
  <c r="V165"/>
  <c r="T165"/>
  <c r="P165"/>
  <c r="BK165" s="1"/>
  <c r="K165"/>
  <c r="BF165"/>
  <c r="BI164"/>
  <c r="BH164"/>
  <c r="BG164"/>
  <c r="BE164"/>
  <c r="R164"/>
  <c r="Q164"/>
  <c r="X164"/>
  <c r="V164"/>
  <c r="T164"/>
  <c r="P164"/>
  <c r="BK164"/>
  <c r="K164"/>
  <c r="BF164" s="1"/>
  <c r="BI161"/>
  <c r="BH161"/>
  <c r="BG161"/>
  <c r="BE161"/>
  <c r="R161"/>
  <c r="Q161"/>
  <c r="X161"/>
  <c r="V161"/>
  <c r="T161"/>
  <c r="P161"/>
  <c r="K161" s="1"/>
  <c r="BF161" s="1"/>
  <c r="BK161"/>
  <c r="BI158"/>
  <c r="BH158"/>
  <c r="BG158"/>
  <c r="BE158"/>
  <c r="R158"/>
  <c r="R157"/>
  <c r="Q158"/>
  <c r="Q157" s="1"/>
  <c r="I72" s="1"/>
  <c r="X158"/>
  <c r="X157"/>
  <c r="V158"/>
  <c r="V157" s="1"/>
  <c r="T158"/>
  <c r="T157"/>
  <c r="P158"/>
  <c r="BK158" s="1"/>
  <c r="K158"/>
  <c r="BF158"/>
  <c r="J72"/>
  <c r="BI156"/>
  <c r="BH156"/>
  <c r="BG156"/>
  <c r="BE156"/>
  <c r="R156"/>
  <c r="Q156"/>
  <c r="X156"/>
  <c r="V156"/>
  <c r="T156"/>
  <c r="P156"/>
  <c r="K156" s="1"/>
  <c r="BF156" s="1"/>
  <c r="BK156"/>
  <c r="BK154" s="1"/>
  <c r="K154" s="1"/>
  <c r="K71" s="1"/>
  <c r="BI155"/>
  <c r="BH155"/>
  <c r="BG155"/>
  <c r="BE155"/>
  <c r="R155"/>
  <c r="R154"/>
  <c r="Q155"/>
  <c r="Q154"/>
  <c r="I71" s="1"/>
  <c r="X155"/>
  <c r="X154"/>
  <c r="V155"/>
  <c r="V154"/>
  <c r="T155"/>
  <c r="T154"/>
  <c r="P155"/>
  <c r="BK155"/>
  <c r="K155"/>
  <c r="BF155"/>
  <c r="J71"/>
  <c r="BI153"/>
  <c r="BH153"/>
  <c r="BG153"/>
  <c r="BE153"/>
  <c r="R153"/>
  <c r="Q153"/>
  <c r="X153"/>
  <c r="X151" s="1"/>
  <c r="X150" s="1"/>
  <c r="V153"/>
  <c r="T153"/>
  <c r="P153"/>
  <c r="K153" s="1"/>
  <c r="BF153" s="1"/>
  <c r="BK153"/>
  <c r="BI152"/>
  <c r="BH152"/>
  <c r="BG152"/>
  <c r="BE152"/>
  <c r="R152"/>
  <c r="R151"/>
  <c r="J70" s="1"/>
  <c r="Q152"/>
  <c r="Q151" s="1"/>
  <c r="X152"/>
  <c r="V152"/>
  <c r="V151" s="1"/>
  <c r="T152"/>
  <c r="T151"/>
  <c r="T150" s="1"/>
  <c r="P152"/>
  <c r="BK152" s="1"/>
  <c r="BK151" s="1"/>
  <c r="K152"/>
  <c r="BF152" s="1"/>
  <c r="BI149"/>
  <c r="BH149"/>
  <c r="BG149"/>
  <c r="BE149"/>
  <c r="R149"/>
  <c r="R148" s="1"/>
  <c r="J68" s="1"/>
  <c r="Q149"/>
  <c r="Q148" s="1"/>
  <c r="I68" s="1"/>
  <c r="X149"/>
  <c r="X148" s="1"/>
  <c r="V149"/>
  <c r="V148" s="1"/>
  <c r="T149"/>
  <c r="T148" s="1"/>
  <c r="P149"/>
  <c r="BK149" s="1"/>
  <c r="BK148" s="1"/>
  <c r="K148" s="1"/>
  <c r="K68" s="1"/>
  <c r="K149"/>
  <c r="BF149"/>
  <c r="BI144"/>
  <c r="BH144"/>
  <c r="BG144"/>
  <c r="BE144"/>
  <c r="R144"/>
  <c r="Q144"/>
  <c r="X144"/>
  <c r="V144"/>
  <c r="T144"/>
  <c r="P144"/>
  <c r="K144" s="1"/>
  <c r="BF144" s="1"/>
  <c r="BI143"/>
  <c r="BH143"/>
  <c r="BG143"/>
  <c r="BE143"/>
  <c r="R143"/>
  <c r="Q143"/>
  <c r="X143"/>
  <c r="V143"/>
  <c r="T143"/>
  <c r="P143"/>
  <c r="BK143"/>
  <c r="K143"/>
  <c r="BF143"/>
  <c r="BI142"/>
  <c r="BH142"/>
  <c r="BG142"/>
  <c r="BE142"/>
  <c r="R142"/>
  <c r="Q142"/>
  <c r="X142"/>
  <c r="V142"/>
  <c r="T142"/>
  <c r="P142"/>
  <c r="BK142"/>
  <c r="K142"/>
  <c r="BF142" s="1"/>
  <c r="BI141"/>
  <c r="BH141"/>
  <c r="BG141"/>
  <c r="BE141"/>
  <c r="R141"/>
  <c r="Q141"/>
  <c r="X141"/>
  <c r="V141"/>
  <c r="T141"/>
  <c r="P141"/>
  <c r="K141" s="1"/>
  <c r="BF141" s="1"/>
  <c r="BK141"/>
  <c r="BI140"/>
  <c r="BH140"/>
  <c r="BG140"/>
  <c r="BE140"/>
  <c r="R140"/>
  <c r="Q140"/>
  <c r="X140"/>
  <c r="V140"/>
  <c r="T140"/>
  <c r="P140"/>
  <c r="K140" s="1"/>
  <c r="BF140" s="1"/>
  <c r="BI139"/>
  <c r="BH139"/>
  <c r="BG139"/>
  <c r="BE139"/>
  <c r="R139"/>
  <c r="Q139"/>
  <c r="X139"/>
  <c r="V139"/>
  <c r="T139"/>
  <c r="P139"/>
  <c r="BK139" s="1"/>
  <c r="K139"/>
  <c r="BF139"/>
  <c r="BI138"/>
  <c r="BH138"/>
  <c r="BG138"/>
  <c r="BE138"/>
  <c r="R138"/>
  <c r="Q138"/>
  <c r="X138"/>
  <c r="V138"/>
  <c r="T138"/>
  <c r="P138"/>
  <c r="BK138"/>
  <c r="K138"/>
  <c r="BF138" s="1"/>
  <c r="BI137"/>
  <c r="BH137"/>
  <c r="BG137"/>
  <c r="BE137"/>
  <c r="R137"/>
  <c r="Q137"/>
  <c r="X137"/>
  <c r="V137"/>
  <c r="T137"/>
  <c r="P137"/>
  <c r="K137" s="1"/>
  <c r="BF137" s="1"/>
  <c r="BK137"/>
  <c r="BI133"/>
  <c r="BH133"/>
  <c r="BG133"/>
  <c r="BE133"/>
  <c r="R133"/>
  <c r="Q133"/>
  <c r="X133"/>
  <c r="V133"/>
  <c r="T133"/>
  <c r="P133"/>
  <c r="K133" s="1"/>
  <c r="BF133" s="1"/>
  <c r="BI132"/>
  <c r="BH132"/>
  <c r="BG132"/>
  <c r="BE132"/>
  <c r="R132"/>
  <c r="Q132"/>
  <c r="X132"/>
  <c r="V132"/>
  <c r="T132"/>
  <c r="P132"/>
  <c r="BK132" s="1"/>
  <c r="K132"/>
  <c r="BF132"/>
  <c r="BI128"/>
  <c r="BH128"/>
  <c r="BG128"/>
  <c r="BE128"/>
  <c r="R128"/>
  <c r="Q128"/>
  <c r="X128"/>
  <c r="V128"/>
  <c r="T128"/>
  <c r="P128"/>
  <c r="BK128"/>
  <c r="K128"/>
  <c r="BF128" s="1"/>
  <c r="BI124"/>
  <c r="BH124"/>
  <c r="BG124"/>
  <c r="BE124"/>
  <c r="R124"/>
  <c r="Q124"/>
  <c r="X124"/>
  <c r="V124"/>
  <c r="T124"/>
  <c r="P124"/>
  <c r="K124" s="1"/>
  <c r="BF124" s="1"/>
  <c r="BK124"/>
  <c r="BI123"/>
  <c r="BH123"/>
  <c r="BG123"/>
  <c r="BE123"/>
  <c r="R123"/>
  <c r="Q123"/>
  <c r="X123"/>
  <c r="V123"/>
  <c r="T123"/>
  <c r="P123"/>
  <c r="K123" s="1"/>
  <c r="BF123" s="1"/>
  <c r="BI119"/>
  <c r="BH119"/>
  <c r="BG119"/>
  <c r="BE119"/>
  <c r="R119"/>
  <c r="Q119"/>
  <c r="X119"/>
  <c r="V119"/>
  <c r="T119"/>
  <c r="P119"/>
  <c r="BK119" s="1"/>
  <c r="K119"/>
  <c r="BF119"/>
  <c r="BI118"/>
  <c r="BH118"/>
  <c r="BG118"/>
  <c r="BE118"/>
  <c r="R118"/>
  <c r="Q118"/>
  <c r="X118"/>
  <c r="V118"/>
  <c r="T118"/>
  <c r="P118"/>
  <c r="BK118"/>
  <c r="K118"/>
  <c r="BF118" s="1"/>
  <c r="BI116"/>
  <c r="BH116"/>
  <c r="BG116"/>
  <c r="BE116"/>
  <c r="R116"/>
  <c r="Q116"/>
  <c r="X116"/>
  <c r="V116"/>
  <c r="T116"/>
  <c r="P116"/>
  <c r="K116" s="1"/>
  <c r="BF116" s="1"/>
  <c r="BK116"/>
  <c r="BI114"/>
  <c r="BH114"/>
  <c r="BG114"/>
  <c r="BE114"/>
  <c r="R114"/>
  <c r="Q114"/>
  <c r="X114"/>
  <c r="V114"/>
  <c r="T114"/>
  <c r="P114"/>
  <c r="K114" s="1"/>
  <c r="BF114" s="1"/>
  <c r="BI113"/>
  <c r="BH113"/>
  <c r="BG113"/>
  <c r="BE113"/>
  <c r="R113"/>
  <c r="Q113"/>
  <c r="X113"/>
  <c r="V113"/>
  <c r="T113"/>
  <c r="P113"/>
  <c r="BK113" s="1"/>
  <c r="K113"/>
  <c r="BF113"/>
  <c r="BI112"/>
  <c r="BH112"/>
  <c r="BG112"/>
  <c r="BE112"/>
  <c r="R112"/>
  <c r="R111" s="1"/>
  <c r="J67" s="1"/>
  <c r="Q112"/>
  <c r="Q111"/>
  <c r="I67" s="1"/>
  <c r="X112"/>
  <c r="X111" s="1"/>
  <c r="V112"/>
  <c r="V111"/>
  <c r="T112"/>
  <c r="T111" s="1"/>
  <c r="P112"/>
  <c r="BK112"/>
  <c r="K112"/>
  <c r="BF112"/>
  <c r="BI108"/>
  <c r="BH108"/>
  <c r="BG108"/>
  <c r="BE108"/>
  <c r="R108"/>
  <c r="R107" s="1"/>
  <c r="J66" s="1"/>
  <c r="Q108"/>
  <c r="Q107"/>
  <c r="I66" s="1"/>
  <c r="X108"/>
  <c r="X107" s="1"/>
  <c r="V108"/>
  <c r="V107"/>
  <c r="T108"/>
  <c r="T107" s="1"/>
  <c r="P108"/>
  <c r="BK108"/>
  <c r="BK107"/>
  <c r="K107" s="1"/>
  <c r="K66" s="1"/>
  <c r="K108"/>
  <c r="BF108"/>
  <c r="BI106"/>
  <c r="BH106"/>
  <c r="BG106"/>
  <c r="BE106"/>
  <c r="R106"/>
  <c r="R105"/>
  <c r="J65" s="1"/>
  <c r="Q106"/>
  <c r="Q105" s="1"/>
  <c r="X106"/>
  <c r="X105" s="1"/>
  <c r="X104" s="1"/>
  <c r="X103" s="1"/>
  <c r="V106"/>
  <c r="V105" s="1"/>
  <c r="V104" s="1"/>
  <c r="T106"/>
  <c r="T105" s="1"/>
  <c r="P106"/>
  <c r="BK106"/>
  <c r="BK105"/>
  <c r="K106"/>
  <c r="BF106"/>
  <c r="J100"/>
  <c r="J99"/>
  <c r="F99"/>
  <c r="F97"/>
  <c r="E95"/>
  <c r="BI82"/>
  <c r="BH82"/>
  <c r="BG82"/>
  <c r="BE82"/>
  <c r="BI81"/>
  <c r="BH81"/>
  <c r="BG81"/>
  <c r="BF81"/>
  <c r="BE81"/>
  <c r="K37" s="1"/>
  <c r="AX55" i="1" s="1"/>
  <c r="BI80" i="2"/>
  <c r="BH80"/>
  <c r="BG80"/>
  <c r="BF80"/>
  <c r="BE80"/>
  <c r="BI79"/>
  <c r="BH79"/>
  <c r="BG79"/>
  <c r="F39" s="1"/>
  <c r="BD55" i="1" s="1"/>
  <c r="BF79" i="2"/>
  <c r="BE79"/>
  <c r="BI78"/>
  <c r="BH78"/>
  <c r="F40" s="1"/>
  <c r="BE55" i="1" s="1"/>
  <c r="BE54" s="1"/>
  <c r="BG78" i="2"/>
  <c r="BF78"/>
  <c r="BE78"/>
  <c r="F37" s="1"/>
  <c r="BB55" i="1" s="1"/>
  <c r="BI77" i="2"/>
  <c r="F41" s="1"/>
  <c r="BF55" i="1" s="1"/>
  <c r="BH77" i="2"/>
  <c r="BG77"/>
  <c r="BF77"/>
  <c r="BE77"/>
  <c r="J59"/>
  <c r="J58"/>
  <c r="F58"/>
  <c r="F56"/>
  <c r="E54"/>
  <c r="J18"/>
  <c r="E18"/>
  <c r="F100"/>
  <c r="F59"/>
  <c r="J17"/>
  <c r="J12"/>
  <c r="J97"/>
  <c r="J56"/>
  <c r="E7"/>
  <c r="E93"/>
  <c r="E52"/>
  <c r="AU54" i="1"/>
  <c r="L50"/>
  <c r="AM50"/>
  <c r="AM49"/>
  <c r="L49"/>
  <c r="AM47"/>
  <c r="L47"/>
  <c r="L45"/>
  <c r="L44"/>
  <c r="Q150" i="2" l="1"/>
  <c r="I69" s="1"/>
  <c r="I70"/>
  <c r="W32" i="1"/>
  <c r="BA54"/>
  <c r="K151" i="2"/>
  <c r="K70" s="1"/>
  <c r="V101" i="3"/>
  <c r="V100" s="1"/>
  <c r="T101"/>
  <c r="T100" s="1"/>
  <c r="AW56" i="1" s="1"/>
  <c r="BF54"/>
  <c r="W33" s="1"/>
  <c r="BD54"/>
  <c r="T104" i="2"/>
  <c r="T103" s="1"/>
  <c r="AW55" i="1" s="1"/>
  <c r="V150" i="2"/>
  <c r="V103" s="1"/>
  <c r="I65"/>
  <c r="Q104"/>
  <c r="I65" i="3"/>
  <c r="Q101"/>
  <c r="K147"/>
  <c r="BF147" s="1"/>
  <c r="K151"/>
  <c r="BF151" s="1"/>
  <c r="K155"/>
  <c r="BF155" s="1"/>
  <c r="K158"/>
  <c r="BF158" s="1"/>
  <c r="K165"/>
  <c r="BF165" s="1"/>
  <c r="K169"/>
  <c r="BF169" s="1"/>
  <c r="K173"/>
  <c r="BF173" s="1"/>
  <c r="K181"/>
  <c r="BF181" s="1"/>
  <c r="K105" i="2"/>
  <c r="K65" s="1"/>
  <c r="R104"/>
  <c r="BK114"/>
  <c r="BK123"/>
  <c r="BK133"/>
  <c r="BK111" s="1"/>
  <c r="BK140"/>
  <c r="BK144"/>
  <c r="R150"/>
  <c r="J69" s="1"/>
  <c r="BK169"/>
  <c r="BK157" s="1"/>
  <c r="BK186"/>
  <c r="BK198"/>
  <c r="BK194" s="1"/>
  <c r="K194" s="1"/>
  <c r="K73" s="1"/>
  <c r="BK208"/>
  <c r="F37" i="3"/>
  <c r="BB56" i="1" s="1"/>
  <c r="BB54" s="1"/>
  <c r="R101" i="3"/>
  <c r="BK107"/>
  <c r="BK102" s="1"/>
  <c r="BK114"/>
  <c r="BK109" s="1"/>
  <c r="K109" s="1"/>
  <c r="K66" s="1"/>
  <c r="BK118"/>
  <c r="BK125"/>
  <c r="BK129"/>
  <c r="BK133"/>
  <c r="BK120" s="1"/>
  <c r="K120" s="1"/>
  <c r="K67" s="1"/>
  <c r="BK137"/>
  <c r="BK141"/>
  <c r="E90"/>
  <c r="BK148"/>
  <c r="BK152"/>
  <c r="BK159"/>
  <c r="BK156" s="1"/>
  <c r="K156" s="1"/>
  <c r="K68" s="1"/>
  <c r="BK166"/>
  <c r="BK161" s="1"/>
  <c r="K161" s="1"/>
  <c r="K69" s="1"/>
  <c r="BK170"/>
  <c r="BK174"/>
  <c r="BK177"/>
  <c r="BK175" s="1"/>
  <c r="K175" s="1"/>
  <c r="K70" s="1"/>
  <c r="AX54" i="1" l="1"/>
  <c r="W29"/>
  <c r="K157" i="2"/>
  <c r="K72" s="1"/>
  <c r="BK150"/>
  <c r="K150" s="1"/>
  <c r="K69" s="1"/>
  <c r="K111"/>
  <c r="K67" s="1"/>
  <c r="BK104"/>
  <c r="Q100" i="3"/>
  <c r="I63" s="1"/>
  <c r="K31" s="1"/>
  <c r="AS56" i="1" s="1"/>
  <c r="I64" i="3"/>
  <c r="AZ54" i="1"/>
  <c r="W31"/>
  <c r="R100" i="3"/>
  <c r="J63" s="1"/>
  <c r="K32" s="1"/>
  <c r="AT56" i="1" s="1"/>
  <c r="J64" i="3"/>
  <c r="Q103" i="2"/>
  <c r="I63" s="1"/>
  <c r="K31" s="1"/>
  <c r="AS55" i="1" s="1"/>
  <c r="AS54" s="1"/>
  <c r="I64" i="2"/>
  <c r="R103"/>
  <c r="J63" s="1"/>
  <c r="K32" s="1"/>
  <c r="AT55" i="1" s="1"/>
  <c r="AT54" s="1"/>
  <c r="J64" i="2"/>
  <c r="BK101" i="3"/>
  <c r="K102"/>
  <c r="K65" s="1"/>
  <c r="AW54" i="1"/>
  <c r="AK29" l="1"/>
  <c r="K104" i="2"/>
  <c r="K64" s="1"/>
  <c r="BK103"/>
  <c r="K103" s="1"/>
  <c r="K63" s="1"/>
  <c r="K101" i="3"/>
  <c r="K64" s="1"/>
  <c r="BK100"/>
  <c r="K100" s="1"/>
  <c r="K63" s="1"/>
  <c r="K30" l="1"/>
  <c r="K30" i="2"/>
  <c r="K79" i="3" l="1"/>
  <c r="K82" i="2"/>
  <c r="BF79" i="3" l="1"/>
  <c r="K73"/>
  <c r="BF82" i="2"/>
  <c r="K76"/>
  <c r="K38" i="3" l="1"/>
  <c r="AY56" i="1" s="1"/>
  <c r="AV56" s="1"/>
  <c r="F38" i="3"/>
  <c r="BC56" i="1" s="1"/>
  <c r="K33" i="3"/>
  <c r="K34" s="1"/>
  <c r="K81"/>
  <c r="F38" i="2"/>
  <c r="BC55" i="1" s="1"/>
  <c r="BC54" s="1"/>
  <c r="K38" i="2"/>
  <c r="AY55" i="1" s="1"/>
  <c r="AV55" s="1"/>
  <c r="K33" i="2"/>
  <c r="K34" s="1"/>
  <c r="K84"/>
  <c r="K43" l="1"/>
  <c r="AG55" i="1"/>
  <c r="W30"/>
  <c r="AY54"/>
  <c r="AG56"/>
  <c r="AN56" s="1"/>
  <c r="K43" i="3"/>
  <c r="AN55" i="1" l="1"/>
  <c r="AG54"/>
  <c r="AK30"/>
  <c r="AV54"/>
  <c r="AN54" l="1"/>
  <c r="AK26"/>
  <c r="AK35" s="1"/>
</calcChain>
</file>

<file path=xl/sharedStrings.xml><?xml version="1.0" encoding="utf-8"?>
<sst xmlns="http://schemas.openxmlformats.org/spreadsheetml/2006/main" count="2826" uniqueCount="641">
  <si>
    <t>Export Komplet</t>
  </si>
  <si>
    <t/>
  </si>
  <si>
    <t>2.0</t>
  </si>
  <si>
    <t>False</t>
  </si>
  <si>
    <t>True</t>
  </si>
  <si>
    <t>{9cda7872-4473-4710-8bf6-08ead7d7fbb4}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</si>
  <si>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</si>
  <si>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</si>
  <si>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</si>
  <si>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</si>
  <si>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</si>
  <si>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</si>
  <si>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</si>
  <si>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1911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</si>
  <si>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</si>
  <si>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</si>
  <si>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Budovanie a modernizácia technického vybavenia špecializovaných učební ZŠ J.Kollára v Banskej Štiavnici</t>
  </si>
  <si>
    <t>JKSO:</t>
  </si>
  <si>
    <t>801 32</t>
  </si>
  <si>
    <t>KS:</t>
  </si>
  <si>
    <t>Miesto:</t>
  </si>
  <si>
    <t>Banská Štiavnica</t>
  </si>
  <si>
    <t>Dátum:</t>
  </si>
  <si>
    <t>10. 4. 2019</t>
  </si>
  <si>
    <t>CPA:</t>
  </si>
  <si>
    <t>41 09211716 00 912</t>
  </si>
  <si>
    <t>Objednávateľ:</t>
  </si>
  <si>
    <t>IČO:</t>
  </si>
  <si>
    <t>Mesto Banská Štiavnica</t>
  </si>
  <si>
    <t>IČ DPH:</t>
  </si>
  <si>
    <t>Zhotoviteľ:</t>
  </si>
  <si>
    <t>Vyplň údaj</t>
  </si>
  <si>
    <t>Projektant:</t>
  </si>
  <si>
    <t>ŠEBEŇ, s.r.o., Žiar nad Hronom</t>
  </si>
  <si>
    <t>0,01</t>
  </si>
  <si>
    <t>Spracovateľ:</t>
  </si>
  <si>
    <t>Ing. Miroslava Pacalajová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</si>
  <si>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</si>
  <si>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</si>
  <si>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</si>
  <si>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</si>
  <si>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</si>
  <si>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</si>
  <si>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</si>
  <si>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</si>
  <si>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</si>
  <si>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</si>
  <si>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</si>
  <si>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</si>
  <si>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</si>
  <si>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</si>
  <si>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</si>
  <si>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</si>
  <si>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</si>
  <si>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</si>
  <si>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</si>
  <si>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</si>
  <si>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</si>
  <si>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</si>
  <si>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</si>
  <si>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</si>
  <si>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</si>
  <si>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</si>
  <si>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</si>
  <si>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</si>
  <si>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</si>
  <si>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</si>
  <si>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</si>
  <si>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</si>
  <si>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</si>
  <si>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</si>
  <si>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</si>
  <si>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</si>
  <si>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</si>
  <si>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</si>
  <si>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</si>
  <si>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</si>
  <si>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</si>
  <si>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</si>
  <si>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1911-SO 01 - SÚ</t>
  </si>
  <si>
    <t>SO 01 Stavebné úpravy</t>
  </si>
  <si>
    <t>STA</t>
  </si>
  <si>
    <t>1</t>
  </si>
  <si>
    <t>{eee59737-a80a-422c-bf29-7110c868950a}</t>
  </si>
  <si>
    <t>1911-SO 02 - ZDT</t>
  </si>
  <si>
    <t>SO 02 Zdravotechnika</t>
  </si>
  <si>
    <t>{c13af9ab-a5e1-4891-a21f-6a13292066ee}</t>
  </si>
  <si>
    <t>Objekt:</t>
  </si>
  <si>
    <t>Ing. Juraj Hulina</t>
  </si>
  <si>
    <t>Náklady z rozpočtu</t>
  </si>
  <si>
    <t>Materiál</t>
  </si>
  <si>
    <t>Montáž</t>
  </si>
  <si>
    <t>Ostatné náklady</t>
  </si>
  <si>
    <t>Kód dielu - Popis</t>
  </si>
  <si>
    <t>Materiál [EUR]</t>
  </si>
  <si>
    <t>Montáž [EUR]</t>
  </si>
  <si>
    <t>Cena celkom [EUR]</t>
  </si>
  <si>
    <t>1) Náklady z rozpočtu</t>
  </si>
  <si>
    <t>-1</t>
  </si>
  <si>
    <t>HSV - Práce a dodávky HSV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</si>
  <si>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</si>
  <si>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</si>
  <si>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</si>
  <si>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</si>
  <si>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</si>
  <si>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766 - Konštrukcie stolárske</t>
  </si>
  <si>
    <t xml:space="preserve">    767 - Konštrukcie doplnkové kovové</t>
  </si>
  <si>
    <t xml:space="preserve">    776 - Podlahy povlakové</t>
  </si>
  <si>
    <t xml:space="preserve">    784 - Maľby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</si>
  <si>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</si>
  <si>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</si>
  <si>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</si>
  <si>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</si>
  <si>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</si>
  <si>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</si>
  <si>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</si>
  <si>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</si>
  <si>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</si>
  <si>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</si>
  <si>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Celkové náklady za stavbu 1) + 2)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</si>
  <si>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</si>
  <si>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</si>
  <si>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</si>
  <si>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</si>
  <si>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</si>
  <si>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</si>
  <si>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</si>
  <si>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</si>
  <si>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</si>
  <si>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</si>
  <si>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</si>
  <si>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</si>
  <si>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</si>
  <si>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</si>
  <si>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</si>
  <si>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</si>
  <si>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</si>
  <si>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</si>
  <si>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4</t>
  </si>
  <si>
    <t>Vodorovné konštrukcie</t>
  </si>
  <si>
    <t>K</t>
  </si>
  <si>
    <t>411387531v</t>
  </si>
  <si>
    <t>Zabetónov. otvoru s plochou do 0, 1 m2, v stropoch zo železobetónu</t>
  </si>
  <si>
    <t>ks</t>
  </si>
  <si>
    <t>-994574663</t>
  </si>
  <si>
    <t>6</t>
  </si>
  <si>
    <t>Úpravy povrchov, podlahy, osadenie</t>
  </si>
  <si>
    <t>632311001v</t>
  </si>
  <si>
    <t>Brúsenie nerovností cementových poterov podláh - zbrúsenie povlaku hrúbky do 2 mm</t>
  </si>
  <si>
    <t>m2</t>
  </si>
  <si>
    <t>1301317158</t>
  </si>
  <si>
    <t>VV</t>
  </si>
  <si>
    <t>67,44"O1</t>
  </si>
  <si>
    <t>93,12"O3</t>
  </si>
  <si>
    <t>9</t>
  </si>
  <si>
    <t>Ostatné konštrukcie a práce-búranie</t>
  </si>
  <si>
    <t>3</t>
  </si>
  <si>
    <t>969011121v</t>
  </si>
  <si>
    <t>Vybúranie vodovodného alebo plynového vedenia DN do 52 mm,  -0,01300t</t>
  </si>
  <si>
    <t>m</t>
  </si>
  <si>
    <t>-1458913593</t>
  </si>
  <si>
    <t>972056004</t>
  </si>
  <si>
    <t>Jadrové vrty diamantovými korunkami do D 50 mm do stropov - železobetónových -0,00005t</t>
  </si>
  <si>
    <t>cm</t>
  </si>
  <si>
    <t>CS CENEKON 2019 01</t>
  </si>
  <si>
    <t>-626230580</t>
  </si>
  <si>
    <t>5</t>
  </si>
  <si>
    <t>972056006</t>
  </si>
  <si>
    <t>Jadrové vrty diamantovými korunkami do D 70 mm do stropov - železobetónových -0,00009t</t>
  </si>
  <si>
    <t>857634584</t>
  </si>
  <si>
    <t>38*7</t>
  </si>
  <si>
    <t>972056008</t>
  </si>
  <si>
    <t>Jadrové vrty diamantovými korunkami do D 90 mm do stropov - železobetónových -0,00015t</t>
  </si>
  <si>
    <t>-2082800872</t>
  </si>
  <si>
    <t>38*2</t>
  </si>
  <si>
    <t>7</t>
  </si>
  <si>
    <t>974042553</t>
  </si>
  <si>
    <t>Vysekanie rýh v betónovej dlažbe do hĺbky 100 mm a šírky do 100 mm,  -0,02200t</t>
  </si>
  <si>
    <t>-1153767361</t>
  </si>
  <si>
    <t>8</t>
  </si>
  <si>
    <t>974083102v</t>
  </si>
  <si>
    <t>Rezanie cementových poterov existujúcich nevystužených do hĺbky 55 mm</t>
  </si>
  <si>
    <t>1762082514</t>
  </si>
  <si>
    <t>28,6"O3</t>
  </si>
  <si>
    <t>34,1"O1</t>
  </si>
  <si>
    <t>45,8"O2</t>
  </si>
  <si>
    <t>974083103v</t>
  </si>
  <si>
    <t>Rezanie cementových poterov existujúcich nevystužených do hĺbky 100 mm</t>
  </si>
  <si>
    <t>1636791187</t>
  </si>
  <si>
    <t>10</t>
  </si>
  <si>
    <t>974042543v</t>
  </si>
  <si>
    <t>Vysekanie rýh v cementovom poteri podlahy do hĺbky 55 mm a šírky do 100 mm,  -0,01600t</t>
  </si>
  <si>
    <t>1163562143</t>
  </si>
  <si>
    <t>17,4"O1</t>
  </si>
  <si>
    <t>21,5"O2</t>
  </si>
  <si>
    <t>11,9"O3</t>
  </si>
  <si>
    <t>11</t>
  </si>
  <si>
    <t>974042545v</t>
  </si>
  <si>
    <t>Vysekanie rýh v cementovom poteri podlahy do hĺbky 55 mm a šírky do 200 mm,  -0,03100t</t>
  </si>
  <si>
    <t>-69198617</t>
  </si>
  <si>
    <t>1,9"O1</t>
  </si>
  <si>
    <t>2,8"O2</t>
  </si>
  <si>
    <t>10,7"O3</t>
  </si>
  <si>
    <t>12</t>
  </si>
  <si>
    <t>936311113v</t>
  </si>
  <si>
    <t>Zabetónovanie potrubia uloženého v podlahe z cementového poteru do plochy 4 m2</t>
  </si>
  <si>
    <t>m3</t>
  </si>
  <si>
    <t>1587494465</t>
  </si>
  <si>
    <t>13</t>
  </si>
  <si>
    <t>953943113v</t>
  </si>
  <si>
    <t>Osadenie kovových žlabov do drážky v podlahe, so zaliatím cementovou maltou, šírky od 100 do 200 mm (bez dodávky žlabu)</t>
  </si>
  <si>
    <t>933587989</t>
  </si>
  <si>
    <t>25,1"O2</t>
  </si>
  <si>
    <t>19,5"O1</t>
  </si>
  <si>
    <t>22,6"O3</t>
  </si>
  <si>
    <t>14</t>
  </si>
  <si>
    <t>979011201v</t>
  </si>
  <si>
    <t>Plastový sklz na stavebnú suť výšky do 10 m</t>
  </si>
  <si>
    <t>152854463</t>
  </si>
  <si>
    <t>15</t>
  </si>
  <si>
    <t>979011231</t>
  </si>
  <si>
    <t>Demontáž sklzu na stavebnú suť výšky do 10 m</t>
  </si>
  <si>
    <t>1816140081</t>
  </si>
  <si>
    <t>16</t>
  </si>
  <si>
    <t>979081111</t>
  </si>
  <si>
    <t>Odvoz sutiny a vybúraných hmôt na skládku do 1 km</t>
  </si>
  <si>
    <t>t</t>
  </si>
  <si>
    <t>1562009153</t>
  </si>
  <si>
    <t>17</t>
  </si>
  <si>
    <t>979081121</t>
  </si>
  <si>
    <t>Odvoz sutiny a vybúraných hmôt na skládku za každý ďalší 1 km</t>
  </si>
  <si>
    <t>1518857758</t>
  </si>
  <si>
    <t>18</t>
  </si>
  <si>
    <t>979082111</t>
  </si>
  <si>
    <t>Vnútrostavenisková doprava sutiny a vybúraných hmôt do 10 m</t>
  </si>
  <si>
    <t>-1557586987</t>
  </si>
  <si>
    <t>19</t>
  </si>
  <si>
    <t>979089012</t>
  </si>
  <si>
    <t>Poplatok za skladovanie - betón, tehly, dlaždice (17 01 ), ostatné</t>
  </si>
  <si>
    <t>564547797</t>
  </si>
  <si>
    <t>979089712</t>
  </si>
  <si>
    <t>Prenájom kontajneru 5 m3</t>
  </si>
  <si>
    <t>1322214201</t>
  </si>
  <si>
    <t>21</t>
  </si>
  <si>
    <t>952901114</t>
  </si>
  <si>
    <t>Vyčistenie budov pri výške podlaží nad 4 m</t>
  </si>
  <si>
    <t>1916562777</t>
  </si>
  <si>
    <t>54,11"O2</t>
  </si>
  <si>
    <t>99</t>
  </si>
  <si>
    <t>Presun hmôt HSV</t>
  </si>
  <si>
    <t>22</t>
  </si>
  <si>
    <t>999281111</t>
  </si>
  <si>
    <t>Presun hmôt pre opravy a údržbu objektov vrátane vonkajších plášťov výšky do 25 m</t>
  </si>
  <si>
    <t>1981750633</t>
  </si>
  <si>
    <t>PSV</t>
  </si>
  <si>
    <t>Práce a dodávky PSV</t>
  </si>
  <si>
    <t>766</t>
  </si>
  <si>
    <t>Konštrukcie stolárske</t>
  </si>
  <si>
    <t>23</t>
  </si>
  <si>
    <t>766411812v</t>
  </si>
  <si>
    <t>Demontáž tabule nástennej  konštrukcie s panelmi, veľ. nad 1,5 m2,  -0,02465t</t>
  </si>
  <si>
    <t>-993897590</t>
  </si>
  <si>
    <t>24</t>
  </si>
  <si>
    <t>766411822</t>
  </si>
  <si>
    <t>Demontáž obloženia stien panelmi, podkladových roštov,  -0,00800t</t>
  </si>
  <si>
    <t>-657753142</t>
  </si>
  <si>
    <t>767</t>
  </si>
  <si>
    <t>Konštrukcie doplnkové kovové</t>
  </si>
  <si>
    <t>25</t>
  </si>
  <si>
    <t>767581803</t>
  </si>
  <si>
    <t>Demontáž podhľadov tvarovaných plechov,  -0,05500t</t>
  </si>
  <si>
    <t>1990468900</t>
  </si>
  <si>
    <t>26</t>
  </si>
  <si>
    <t>767584704</t>
  </si>
  <si>
    <t>Montáž podhľadov ostatných z tvarovaných plechov, voľne uložených</t>
  </si>
  <si>
    <t>496947439</t>
  </si>
  <si>
    <t>776</t>
  </si>
  <si>
    <t>Podlahy povlakové</t>
  </si>
  <si>
    <t>27</t>
  </si>
  <si>
    <t>776401800</t>
  </si>
  <si>
    <t>Demontáž soklíkov alebo líšt</t>
  </si>
  <si>
    <t>-1899818728</t>
  </si>
  <si>
    <t>41,9"O3</t>
  </si>
  <si>
    <t>28</t>
  </si>
  <si>
    <t>776511810</t>
  </si>
  <si>
    <t>Odstránenie povlakových podláh z nášľapnej plochy lepených bez podložky,  -0,00100t</t>
  </si>
  <si>
    <t>1794756499</t>
  </si>
  <si>
    <t>29</t>
  </si>
  <si>
    <t>776521201v</t>
  </si>
  <si>
    <t>Vyrezanie a odstránenie časti povlakových podláh PVC v dielcoch, štvorcoch</t>
  </si>
  <si>
    <t>305596270</t>
  </si>
  <si>
    <t>30</t>
  </si>
  <si>
    <t>776990105</t>
  </si>
  <si>
    <t>Vysávanie podkladu pred kladením povlakovýck podláh</t>
  </si>
  <si>
    <t>-367970733</t>
  </si>
  <si>
    <t>2,77"O2</t>
  </si>
  <si>
    <t>31</t>
  </si>
  <si>
    <t>776990110</t>
  </si>
  <si>
    <t>Penetrovanie podkladu pred kladením povlakových podláh</t>
  </si>
  <si>
    <t>462334563</t>
  </si>
  <si>
    <t>32</t>
  </si>
  <si>
    <t>776992127v</t>
  </si>
  <si>
    <t>Vyspravenie podkladu nivelačnou stierkou hr. do 7 mm</t>
  </si>
  <si>
    <t>-756156795</t>
  </si>
  <si>
    <t>33</t>
  </si>
  <si>
    <t>776521100</t>
  </si>
  <si>
    <t>Lepenie povlakových podláh z PVC homogénnych pásov</t>
  </si>
  <si>
    <t>345536733</t>
  </si>
  <si>
    <t>34</t>
  </si>
  <si>
    <t>M</t>
  </si>
  <si>
    <t>284110002600v</t>
  </si>
  <si>
    <t>Podlaha PVC homogénna antistatická, hrúbka 2 mm, trieda záťaže 34/43, R 10^8 ohms</t>
  </si>
  <si>
    <t>1429171735</t>
  </si>
  <si>
    <t>163,33*1,03 'Přepočítané koeficientom množstva</t>
  </si>
  <si>
    <t>35</t>
  </si>
  <si>
    <t>776420010</t>
  </si>
  <si>
    <t>Lepenie podlahových soklov z PVC</t>
  </si>
  <si>
    <t>-1794596778</t>
  </si>
  <si>
    <t>36</t>
  </si>
  <si>
    <t>283410017900v</t>
  </si>
  <si>
    <t>Soklová PVC lišta šírky 60 mm, ochranný lem 5 mm</t>
  </si>
  <si>
    <t>147650772</t>
  </si>
  <si>
    <t>76*1,1 'Přepočítané koeficientom množstva</t>
  </si>
  <si>
    <t>37</t>
  </si>
  <si>
    <t>998776102</t>
  </si>
  <si>
    <t>Presun hmôt pre podlahy povlakové v objektoch výšky nad 6 do 12 m</t>
  </si>
  <si>
    <t>1166823819</t>
  </si>
  <si>
    <t>784</t>
  </si>
  <si>
    <t>Maľby</t>
  </si>
  <si>
    <t>38</t>
  </si>
  <si>
    <t>784410010</t>
  </si>
  <si>
    <t>Oblepenie vypínačov, zásuviek páskou výšky do 3,80 m</t>
  </si>
  <si>
    <t>1217578874</t>
  </si>
  <si>
    <t>39</t>
  </si>
  <si>
    <t>784418011v</t>
  </si>
  <si>
    <t>Zakrývanie otvorov a zariadení fóliou v miestnostiach alebo na schodisku</t>
  </si>
  <si>
    <t>566720147</t>
  </si>
  <si>
    <t>40</t>
  </si>
  <si>
    <t>784418012v</t>
  </si>
  <si>
    <t>Zakrývanie podláh v miestnostiach alebo na schodisku</t>
  </si>
  <si>
    <t>-446411348</t>
  </si>
  <si>
    <t>41</t>
  </si>
  <si>
    <t>784410030</t>
  </si>
  <si>
    <t>Oblepenie soklov, stykov, okrajov a iných zariadení, výšky miestnosti do 3,80 m</t>
  </si>
  <si>
    <t>1943457945</t>
  </si>
  <si>
    <t>42</t>
  </si>
  <si>
    <t>784410500</t>
  </si>
  <si>
    <t>Prebrúsenie a oprášenie jemnozrnných povrchov výšky do 3,80 m</t>
  </si>
  <si>
    <t>1351413148</t>
  </si>
  <si>
    <t>232"steny</t>
  </si>
  <si>
    <t>236"stropy</t>
  </si>
  <si>
    <t>43</t>
  </si>
  <si>
    <t>784410100</t>
  </si>
  <si>
    <t>Penetrovanie jednonásobné jemnozrnných podkladov výšky do 3,80 m</t>
  </si>
  <si>
    <t>1951156442</t>
  </si>
  <si>
    <t>44</t>
  </si>
  <si>
    <t>784422271</t>
  </si>
  <si>
    <t>Maľby vápenné základné dvojnásobné, ručne nanášané na jemnozrnný podklad výšky do 3,80 m</t>
  </si>
  <si>
    <t>781585602</t>
  </si>
  <si>
    <t>45</t>
  </si>
  <si>
    <t>784423271v</t>
  </si>
  <si>
    <t>Maľby vápenné finálne jednonásobné, ručne nanášané na jemnozrnný podklad výšky do 3,80 m</t>
  </si>
  <si>
    <t>1550946214</t>
  </si>
  <si>
    <t>232-108,45"steny</t>
  </si>
  <si>
    <t>46</t>
  </si>
  <si>
    <t>784424271v</t>
  </si>
  <si>
    <t>Maľby vápenné finálne jednonásobné, ručne nanášané na biely strop na podklad jemnozrnný do 3,80 m</t>
  </si>
  <si>
    <t>-777119272</t>
  </si>
  <si>
    <t>47</t>
  </si>
  <si>
    <t>784430010v</t>
  </si>
  <si>
    <t>Maľby akrylátové finálne dvojnásobné, ručne nanášané na jemnozrnný podklad výšky do 3,80 m</t>
  </si>
  <si>
    <t>-419961857</t>
  </si>
  <si>
    <t>108,45"steny do výšky 1,5 m</t>
  </si>
  <si>
    <t>1911-SO 02 - ZDT - SO 02 Zdravotechnika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</si>
  <si>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</si>
  <si>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</si>
  <si>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</si>
  <si>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723 - Zdravotechnika - vnútorný plynovod</t>
  </si>
  <si>
    <t xml:space="preserve">    725 - Zdravotechnika - zariaď. predmety</t>
  </si>
  <si>
    <t>713</t>
  </si>
  <si>
    <t>Izolácie tepelné</t>
  </si>
  <si>
    <t>7134821111v</t>
  </si>
  <si>
    <t>Montáž izolačných trubíc, hr.do 10 mm,vnút.priemer do 38 mm</t>
  </si>
  <si>
    <t>-1027348743</t>
  </si>
  <si>
    <t>283310025800</t>
  </si>
  <si>
    <t>Izolačná trubica zo syntetického kaučuku 22x9 mm (d x hr. izolácie), dĺ. 2 m</t>
  </si>
  <si>
    <t>1433189886</t>
  </si>
  <si>
    <t>283310025900</t>
  </si>
  <si>
    <t>Izolačná trubica zo syntetického kaučuku 28x9 mm (d x hr. izolácie), dĺ. 2 m</t>
  </si>
  <si>
    <t>1416407591</t>
  </si>
  <si>
    <t>283310026000</t>
  </si>
  <si>
    <t>Izolačná trubica zo syntetického kaučuku 35x9 mm (d x hr. izolácie), dĺ. 2 m</t>
  </si>
  <si>
    <t>-1892882993</t>
  </si>
  <si>
    <t>998713102</t>
  </si>
  <si>
    <t>Presun hmôt pre izolácie tepelné v objektoch výšky nad 6 m do 12 m</t>
  </si>
  <si>
    <t>512263700</t>
  </si>
  <si>
    <t>998713192</t>
  </si>
  <si>
    <t>Izolácie tepelné, prípl.za presun nad vymedz. najväčšiu dopravnú vzdial. do 100 m</t>
  </si>
  <si>
    <t>-431063123</t>
  </si>
  <si>
    <t>721</t>
  </si>
  <si>
    <t>Zdravotechnika - vnútorná kanalizácia</t>
  </si>
  <si>
    <t>721171803</t>
  </si>
  <si>
    <t>Demontáž potrubia z novodurových rúr odpadového alebo pripojovacieho do D75,  -0,00210 t</t>
  </si>
  <si>
    <t>-2120408867</t>
  </si>
  <si>
    <t>721172206</t>
  </si>
  <si>
    <t>Montáž kanalizačného potrubia vodorovného DN 50</t>
  </si>
  <si>
    <t>1204019504</t>
  </si>
  <si>
    <t>721172209</t>
  </si>
  <si>
    <t>Montáž kanalizačného potrubia vodorovného DN 70</t>
  </si>
  <si>
    <t>-685781386</t>
  </si>
  <si>
    <t>2861400465001v</t>
  </si>
  <si>
    <t xml:space="preserve">Rúra odhlučnená PP, D 50x1,8 mm </t>
  </si>
  <si>
    <t>-513970333</t>
  </si>
  <si>
    <t>2861400473001v</t>
  </si>
  <si>
    <t>Rúra odhlučnená PP, D75x2,3 mm</t>
  </si>
  <si>
    <t>2131734362</t>
  </si>
  <si>
    <t>551610000800</t>
  </si>
  <si>
    <t>Privzdušňovacia hlavica HL904, DN 40, (5,5 l/s), dimenzia DN32/40/50, zabudovateľná výška 97 mm, vnútorná kanalizácia, PP</t>
  </si>
  <si>
    <t>2084348997</t>
  </si>
  <si>
    <t>721290111</t>
  </si>
  <si>
    <t>Ostatné - skúška tesnosti kanalizácie v objektoch vodou do DN 125</t>
  </si>
  <si>
    <t>1486160943</t>
  </si>
  <si>
    <t>721290822</t>
  </si>
  <si>
    <t>Vnútrostav. premiestnenie vybúraných hmôt vnútor. kanal. vodorovne do 100 m z budov vysokých do 12 m</t>
  </si>
  <si>
    <t>413185238</t>
  </si>
  <si>
    <t>998721102</t>
  </si>
  <si>
    <t>Presun hmôt pre vnútornú kanalizáciu v objektoch výšky nad 6 do 12 m</t>
  </si>
  <si>
    <t>583421424</t>
  </si>
  <si>
    <t>998721192</t>
  </si>
  <si>
    <t>Vnútorná kanalizácia, prípl.za presun nad vymedz. najväč. dopr. vzdial. do 100m</t>
  </si>
  <si>
    <t>-258166483</t>
  </si>
  <si>
    <t>722</t>
  </si>
  <si>
    <t>Zdravotechnika - vnútorný vodovod</t>
  </si>
  <si>
    <t>722130801</t>
  </si>
  <si>
    <t>Demontáž potrubia z oceľových rúrok závitových do DN 25,  -0,00213t</t>
  </si>
  <si>
    <t>1829457022</t>
  </si>
  <si>
    <t>722130901</t>
  </si>
  <si>
    <t>Oprava vodovodného potrubia závitového zazátkovanie vývodu</t>
  </si>
  <si>
    <t>946643667</t>
  </si>
  <si>
    <t>7221723001v</t>
  </si>
  <si>
    <t>Montáž PP-R potrubia polyfúznym zváraním pre vodu PN 10 D 20x2,2</t>
  </si>
  <si>
    <t>1702448851</t>
  </si>
  <si>
    <t>286140026750</t>
  </si>
  <si>
    <t>Rúra PP-R, D 20x2,2 mm, PN 10 (S 5)</t>
  </si>
  <si>
    <t>658265996</t>
  </si>
  <si>
    <t>722172303</t>
  </si>
  <si>
    <t>Montáž vodovodného PP-R potrubia polyfúznym zváraním PN 10 D 25x2,3</t>
  </si>
  <si>
    <t>1014402376</t>
  </si>
  <si>
    <t>286140026755</t>
  </si>
  <si>
    <t>Rúra PP-R, D 25x2,3 mm, PN 10 (S 5), WAVIN</t>
  </si>
  <si>
    <t>924562426</t>
  </si>
  <si>
    <t>722172306</t>
  </si>
  <si>
    <t>Montáž vodovodného PP-R potrubia polyfúznym zváraním PN 10 D 32x2,9</t>
  </si>
  <si>
    <t>-111767931</t>
  </si>
  <si>
    <t>286140026760</t>
  </si>
  <si>
    <t>Rúra PP-R, D 32x2,9 mm, PN 10 (S 5), WAVIN</t>
  </si>
  <si>
    <t>-141059323</t>
  </si>
  <si>
    <t>722172503</t>
  </si>
  <si>
    <t>Montáž kolena PP-R pre vodu DN 20</t>
  </si>
  <si>
    <t>1117932060</t>
  </si>
  <si>
    <t>286540021200</t>
  </si>
  <si>
    <t>Koleno PP-R D 20/90°, systém pre rozvod vody a stlačeného vzduchu</t>
  </si>
  <si>
    <t>905315014</t>
  </si>
  <si>
    <t>722172509</t>
  </si>
  <si>
    <t>Montáž kolena PP-R pre vodu DN 32</t>
  </si>
  <si>
    <t>1415501842</t>
  </si>
  <si>
    <t>286540021400</t>
  </si>
  <si>
    <t>Koleno PP-R D 32/90°, systém pre rozvod vody a stlačeného vzduchu</t>
  </si>
  <si>
    <t>995944105</t>
  </si>
  <si>
    <t>722172533</t>
  </si>
  <si>
    <t>Montáž T-kusu PP-R pre vodu DN 20</t>
  </si>
  <si>
    <t>-703671001</t>
  </si>
  <si>
    <t>286540025600</t>
  </si>
  <si>
    <t>T-kus jednoznačný PP-R D 20 mm, systém pre rozvod vody a stlačeného vzduchu</t>
  </si>
  <si>
    <t>396631571</t>
  </si>
  <si>
    <t>722172536</t>
  </si>
  <si>
    <t>Montáž T-kusu PP-R pre vodu DN 25</t>
  </si>
  <si>
    <t>254585937</t>
  </si>
  <si>
    <t>286540027200</t>
  </si>
  <si>
    <t>T-kus redukovaný PP-R D 25/20/20 mm, systém pre rozvod vody a stlačeného vzduchu</t>
  </si>
  <si>
    <t>-101642200</t>
  </si>
  <si>
    <t>722172539</t>
  </si>
  <si>
    <t>Montáž T-kusu PP-R pre vodu DN 32</t>
  </si>
  <si>
    <t>1083493292</t>
  </si>
  <si>
    <t>286540027300</t>
  </si>
  <si>
    <t>T-kus redukovaný PP-R D 32/20/32 mm, systém pre rozvod vody a stlačeného vzduchu</t>
  </si>
  <si>
    <t>1087842196</t>
  </si>
  <si>
    <t>286540027400</t>
  </si>
  <si>
    <t>T-kus redukovaný PP-R D 32/20/25 mm, systém pre rozvod vody a stlačeného vzduchu</t>
  </si>
  <si>
    <t>-17443684</t>
  </si>
  <si>
    <t>722172748</t>
  </si>
  <si>
    <t>Montáž prechodu PP-R plast/kov pre vodu DN 20</t>
  </si>
  <si>
    <t>2054424243</t>
  </si>
  <si>
    <t>286540036200</t>
  </si>
  <si>
    <t>Prechodka PP-R D 20x1/2"  kovový vnútorný závit, systém pre rozvod vody a stlačeného vzduchu</t>
  </si>
  <si>
    <t>1481618161</t>
  </si>
  <si>
    <t>722172754</t>
  </si>
  <si>
    <t>Montáž prechodu PP-R plast/kov pre vodu DN 32</t>
  </si>
  <si>
    <t>-733044713</t>
  </si>
  <si>
    <t>2865400381001v</t>
  </si>
  <si>
    <t>Prechodka PP-R D 32x5/4" s kovovým závitom a prevlečenou maticou, systém pre rozvod vody a stlačeného vzduchu</t>
  </si>
  <si>
    <t>-997686756</t>
  </si>
  <si>
    <t>722221010</t>
  </si>
  <si>
    <t>Montáž guľového kohúta závitového priameho pre vodu G 1/2</t>
  </si>
  <si>
    <t>-1682391201</t>
  </si>
  <si>
    <t>551110004900</t>
  </si>
  <si>
    <t>Guľový uzáver pre vodu, 1/2" FF, plnoprietokový, motýľ, niklovaná mosadz</t>
  </si>
  <si>
    <t>-377047446</t>
  </si>
  <si>
    <t>722221025</t>
  </si>
  <si>
    <t>Montáž guľového kohúta závitového priameho pre vodu G 5/4</t>
  </si>
  <si>
    <t>-214924795</t>
  </si>
  <si>
    <t>551110004400</t>
  </si>
  <si>
    <t>Guľový uzáver pre vodu, 5/4" FF, plnoprietokový, páčka, niklovaná mosadz</t>
  </si>
  <si>
    <t>560021276</t>
  </si>
  <si>
    <t>1552G000707</t>
  </si>
  <si>
    <t>Vsuvka - 5/4" PN 10, T = +120 °C, vhodné pre pitnú vodu, mosadz</t>
  </si>
  <si>
    <t>-616916447</t>
  </si>
  <si>
    <t>1552G000404</t>
  </si>
  <si>
    <t>Vsuvka 1/2", PN 10, T = +120 °C, vhodné pre pitnú vodu, mosadz</t>
  </si>
  <si>
    <t>1567114799</t>
  </si>
  <si>
    <t>722221430</t>
  </si>
  <si>
    <t>Montáž pripojovacej sanitárnej flexi hadice G 1/2</t>
  </si>
  <si>
    <t>-351518639</t>
  </si>
  <si>
    <t>552270001700</t>
  </si>
  <si>
    <t>Hadica FLEXI nerezová 1/2" FM, dĺ. 1000 mm, priemyselná pripojovacia pre vykurovanie, chladenie, sanitu</t>
  </si>
  <si>
    <t>885095026</t>
  </si>
  <si>
    <t>48</t>
  </si>
  <si>
    <t>7222902261v</t>
  </si>
  <si>
    <t>Tlaková skúška vodovodného potrubia plastového do D 32 mm</t>
  </si>
  <si>
    <t>333082414</t>
  </si>
  <si>
    <t>49</t>
  </si>
  <si>
    <t>722290234</t>
  </si>
  <si>
    <t>Prepláchnutie a dezinfekcia vodovodného potrubia do DN 80</t>
  </si>
  <si>
    <t>1038828154</t>
  </si>
  <si>
    <t>50</t>
  </si>
  <si>
    <t>722290822</t>
  </si>
  <si>
    <t>Vnútrostav. premiestnenie vybúraných hmôt vnútorný vodovod vodorovne do 100 m z budov vys. do 12 m</t>
  </si>
  <si>
    <t>-1653881034</t>
  </si>
  <si>
    <t>51</t>
  </si>
  <si>
    <t>998722102</t>
  </si>
  <si>
    <t>Presun hmôt pre vnútorný vodovod v objektoch výšky nad 6 do 12 m</t>
  </si>
  <si>
    <t>-1038473015</t>
  </si>
  <si>
    <t>723</t>
  </si>
  <si>
    <t>Zdravotechnika - vnútorný plynovod</t>
  </si>
  <si>
    <t>52</t>
  </si>
  <si>
    <t>723120804</t>
  </si>
  <si>
    <t>Demontáž potrubia zvarovaného z oceľových rúrok závitových do DN 25,  -0,00215t</t>
  </si>
  <si>
    <t>-917326718</t>
  </si>
  <si>
    <t>53</t>
  </si>
  <si>
    <t>723120805</t>
  </si>
  <si>
    <t>Demontáž potrubia zvarovaného z oceľových rúrok závitových nad 25 do DN 50,  -0,00342t</t>
  </si>
  <si>
    <t>-1415161617</t>
  </si>
  <si>
    <t>54</t>
  </si>
  <si>
    <t>7221309011v</t>
  </si>
  <si>
    <t>Oprava plynového potrubia závitového zazátkovanie vývodu</t>
  </si>
  <si>
    <t>74816484</t>
  </si>
  <si>
    <t>55</t>
  </si>
  <si>
    <t>723290822</t>
  </si>
  <si>
    <t>Vnútrostav. premiestnenie vybúraných hmôt vnútorný plynovod vodorovne do 100 m z budov vys. do 12 m</t>
  </si>
  <si>
    <t>-66175161</t>
  </si>
  <si>
    <t>725</t>
  </si>
  <si>
    <t>Zdravotechnika - zariaď. predmety</t>
  </si>
  <si>
    <t>56</t>
  </si>
  <si>
    <t>7253108231V</t>
  </si>
  <si>
    <t>Demontáž laboratórneho stola vrátane drezu jednodielneho a armatúry,  -0,00920t</t>
  </si>
  <si>
    <t>súb.</t>
  </si>
  <si>
    <t>-933324982</t>
  </si>
  <si>
    <t>57</t>
  </si>
  <si>
    <t>725219501</t>
  </si>
  <si>
    <t>Montáž umývadla keramického zabudovaného do pultu, bez výtokovej armatúry</t>
  </si>
  <si>
    <t>1835362842</t>
  </si>
  <si>
    <t>58</t>
  </si>
  <si>
    <t>642150000300</t>
  </si>
  <si>
    <t>Umývadlo keramické zápustné biele, rozmer 560x455x265 mm s otvorom pre stojančekový ventil</t>
  </si>
  <si>
    <t>1248889273</t>
  </si>
  <si>
    <t>59</t>
  </si>
  <si>
    <t>725319112</t>
  </si>
  <si>
    <t>Montáž kuchynských drezov jednoduchých, hranatých, s rozmerom do 600x600 mm, bez výtokových armatúr</t>
  </si>
  <si>
    <t>1715284599</t>
  </si>
  <si>
    <t>60</t>
  </si>
  <si>
    <t>6428100001001</t>
  </si>
  <si>
    <t>Drez keramický biely, rozmer 590x450x265 mm s otvorom pre stojančekový ventil</t>
  </si>
  <si>
    <t>1554593219</t>
  </si>
  <si>
    <t>61</t>
  </si>
  <si>
    <t>722229101</t>
  </si>
  <si>
    <t>Montáž ventilu výtok., plavák.,vypúšť.,odvodňov.,kohút.plniaceho,vypúšťacieho PN 0.6, ventilov G 1/2</t>
  </si>
  <si>
    <t>-2109724135</t>
  </si>
  <si>
    <t>62</t>
  </si>
  <si>
    <t>5514500044001v</t>
  </si>
  <si>
    <t xml:space="preserve">Stojančekový pákový ventil DN 15 </t>
  </si>
  <si>
    <t>-158917458</t>
  </si>
  <si>
    <t>63</t>
  </si>
  <si>
    <t>725869301</t>
  </si>
  <si>
    <t>Montáž zápachovej uzávierky pre zariaďovacie predmety do D 50</t>
  </si>
  <si>
    <t>CS CENEKON 2018 01</t>
  </si>
  <si>
    <t>-126453859</t>
  </si>
  <si>
    <t>64</t>
  </si>
  <si>
    <t>273110031600</t>
  </si>
  <si>
    <t>Tesnenie gumové sifónové 53x2,5 mm, pre pripojenie umyvadlových sifónov na kanalizáciu</t>
  </si>
  <si>
    <t>-873946187</t>
  </si>
  <si>
    <t>65</t>
  </si>
  <si>
    <t>551620005800</t>
  </si>
  <si>
    <t>Zápachová uzávierka kolenová d 50 mm</t>
  </si>
  <si>
    <t>581057397</t>
  </si>
  <si>
    <t>66</t>
  </si>
  <si>
    <t>998725101</t>
  </si>
  <si>
    <t>Presun hmôt pre zariaďovacie predmety v objektoch výšky do 6 m</t>
  </si>
  <si>
    <t>CS CENEKON 2018 02</t>
  </si>
  <si>
    <t>-443377970</t>
  </si>
  <si>
    <t>67</t>
  </si>
  <si>
    <t>-765425228</t>
  </si>
  <si>
    <t>68</t>
  </si>
  <si>
    <t>979089612</t>
  </si>
  <si>
    <t>Poplatok za skladovanie - iné odpady zo stavieb a demolácií (17 09), ostatné</t>
  </si>
  <si>
    <t>879167894</t>
  </si>
  <si>
    <t>69</t>
  </si>
  <si>
    <t>767995102v</t>
  </si>
  <si>
    <t>Montáž uchytenie potrubia do steny alebo stropu s dvojdielnymi objímkami do 1 kg</t>
  </si>
  <si>
    <t>kg</t>
  </si>
  <si>
    <t>-222247497</t>
  </si>
  <si>
    <t>70</t>
  </si>
  <si>
    <t>286710007500</t>
  </si>
  <si>
    <t>479509273</t>
  </si>
  <si>
    <t>71</t>
  </si>
  <si>
    <t>286710007900</t>
  </si>
  <si>
    <t>1876306328</t>
  </si>
  <si>
    <t>72</t>
  </si>
  <si>
    <t>311720000500</t>
  </si>
  <si>
    <t>Tyč závitová M 8x1000 mm, oceľ pozinkovaná</t>
  </si>
  <si>
    <t>-1112241904</t>
  </si>
  <si>
    <t>50*0,25"50 závesov</t>
  </si>
  <si>
    <t>73</t>
  </si>
  <si>
    <t>998767102</t>
  </si>
  <si>
    <t>Presun hmôt pre kovové stavebné doplnkové konštrukcie v objektoch výšky nad 6 do 12 m</t>
  </si>
  <si>
    <t>315374193</t>
  </si>
  <si>
    <t>KRYCÍ LIST VÝKAZU VÝMER</t>
  </si>
  <si>
    <t>REKAPITULÁCIA VÝKAZU VÝMER</t>
  </si>
  <si>
    <t>1911-SO 01 - SO 01 Stavebné úpravy</t>
  </si>
  <si>
    <t>VÝKAZ VÝMER</t>
  </si>
  <si>
    <t>Potrubná objímka MP-PI pozinkovaná, rozsah upínania D 48-53 mm, DN potrubia 1 1/2", M8, EPDM izolant</t>
  </si>
  <si>
    <t>Potrubná objímka MP-PI pozinkovaná, rozsah upínania D 75-80 mm, DN potrubia 2 1/2", M8/M10, EPDM izolant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</si>
</sst>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10"/>
      <color rgb="FF969696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top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7" fillId="5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2" fillId="0" borderId="14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5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3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17" fillId="5" borderId="0" xfId="0" applyFont="1" applyFill="1" applyAlignment="1">
      <alignment horizontal="left" vertical="center"/>
    </xf>
    <xf numFmtId="0" fontId="17" fillId="5" borderId="0" xfId="0" applyFont="1" applyFill="1" applyAlignment="1" applyProtection="1">
      <alignment horizontal="right" vertical="center"/>
      <protection locked="0"/>
    </xf>
    <xf numFmtId="0" fontId="17" fillId="5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4" fontId="19" fillId="0" borderId="0" xfId="0" applyNumberFormat="1" applyFont="1" applyAlignment="1" applyProtection="1">
      <alignment vertical="center"/>
      <protection locked="0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" fontId="6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4" fontId="19" fillId="5" borderId="0" xfId="0" applyNumberFormat="1" applyFont="1" applyFill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 applyProtection="1">
      <alignment horizontal="center" vertical="center" wrapText="1"/>
      <protection locked="0"/>
    </xf>
    <xf numFmtId="0" fontId="17" fillId="5" borderId="18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167" fontId="19" fillId="0" borderId="0" xfId="0" applyNumberFormat="1" applyFont="1" applyAlignment="1"/>
    <xf numFmtId="167" fontId="29" fillId="0" borderId="12" xfId="0" applyNumberFormat="1" applyFont="1" applyBorder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15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167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7" fontId="7" fillId="0" borderId="0" xfId="0" applyNumberFormat="1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7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" fillId="3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center" vertical="center"/>
    </xf>
    <xf numFmtId="167" fontId="1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5" borderId="7" xfId="0" applyFont="1" applyFill="1" applyBorder="1" applyAlignment="1">
      <alignment horizontal="right" vertical="center"/>
    </xf>
    <xf numFmtId="0" fontId="17" fillId="5" borderId="7" xfId="0" applyFont="1" applyFill="1" applyBorder="1" applyAlignment="1">
      <alignment horizontal="left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7" fillId="5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workbookViewId="0">
      <selection activeCell="BJ38" sqref="BJ38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9" width="25.85546875" hidden="1" customWidth="1"/>
    <col min="50" max="51" width="21.7109375" hidden="1" customWidth="1"/>
    <col min="52" max="53" width="25" hidden="1" customWidth="1"/>
    <col min="54" max="54" width="21.7109375" hidden="1" customWidth="1"/>
    <col min="55" max="55" width="19.140625" hidden="1" customWidth="1"/>
    <col min="56" max="56" width="25" hidden="1" customWidth="1"/>
    <col min="57" max="57" width="21.7109375" hidden="1" customWidth="1"/>
    <col min="58" max="58" width="19.140625" hidden="1" customWidth="1"/>
    <col min="59" max="59" width="66.42578125" customWidth="1"/>
    <col min="71" max="91" width="9.285156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4</v>
      </c>
      <c r="BV1" s="12" t="s">
        <v>5</v>
      </c>
    </row>
    <row r="2" spans="1:74" ht="36.9" customHeight="1">
      <c r="AR2" s="211" t="s">
        <v>6</v>
      </c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S2" s="13" t="s">
        <v>7</v>
      </c>
      <c r="BT2" s="13" t="s">
        <v>8</v>
      </c>
    </row>
    <row r="3" spans="1:7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8</v>
      </c>
    </row>
    <row r="4" spans="1:74" ht="24.9" customHeight="1">
      <c r="B4" s="16"/>
      <c r="D4" s="17" t="s">
        <v>9</v>
      </c>
      <c r="AR4" s="16"/>
      <c r="AS4" s="18" t="s">
        <v>10</v>
      </c>
      <c r="BG4" s="19" t="s">
        <v>11</v>
      </c>
      <c r="BS4" s="13" t="s">
        <v>7</v>
      </c>
    </row>
    <row r="5" spans="1:74" ht="12" customHeight="1">
      <c r="B5" s="16"/>
      <c r="D5" s="20" t="s">
        <v>12</v>
      </c>
      <c r="K5" s="222" t="s">
        <v>13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R5" s="16"/>
      <c r="BG5" s="229" t="s">
        <v>14</v>
      </c>
      <c r="BS5" s="13" t="s">
        <v>7</v>
      </c>
    </row>
    <row r="6" spans="1:74" ht="36.9" customHeight="1">
      <c r="B6" s="16"/>
      <c r="D6" s="21" t="s">
        <v>15</v>
      </c>
      <c r="K6" s="223" t="s">
        <v>16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R6" s="16"/>
      <c r="BG6" s="230"/>
      <c r="BS6" s="13" t="s">
        <v>7</v>
      </c>
    </row>
    <row r="7" spans="1:74" ht="12" customHeight="1">
      <c r="B7" s="16"/>
      <c r="D7" s="22" t="s">
        <v>17</v>
      </c>
      <c r="K7" s="13" t="s">
        <v>18</v>
      </c>
      <c r="AK7" s="22" t="s">
        <v>19</v>
      </c>
      <c r="AN7" s="13" t="s">
        <v>1</v>
      </c>
      <c r="AR7" s="16"/>
      <c r="BG7" s="230"/>
      <c r="BS7" s="13" t="s">
        <v>7</v>
      </c>
    </row>
    <row r="8" spans="1:74" ht="12" customHeight="1">
      <c r="B8" s="16"/>
      <c r="D8" s="22" t="s">
        <v>20</v>
      </c>
      <c r="K8" s="13" t="s">
        <v>21</v>
      </c>
      <c r="AK8" s="22" t="s">
        <v>22</v>
      </c>
      <c r="AN8" s="23" t="s">
        <v>23</v>
      </c>
      <c r="AR8" s="16"/>
      <c r="BG8" s="230"/>
      <c r="BS8" s="13" t="s">
        <v>7</v>
      </c>
    </row>
    <row r="9" spans="1:74" ht="29.25" customHeight="1">
      <c r="B9" s="16"/>
      <c r="AK9" s="20" t="s">
        <v>24</v>
      </c>
      <c r="AN9" s="24" t="s">
        <v>25</v>
      </c>
      <c r="AR9" s="16"/>
      <c r="BG9" s="230"/>
      <c r="BS9" s="13" t="s">
        <v>7</v>
      </c>
    </row>
    <row r="10" spans="1:74" ht="12" customHeight="1">
      <c r="B10" s="16"/>
      <c r="D10" s="22" t="s">
        <v>26</v>
      </c>
      <c r="AK10" s="22" t="s">
        <v>27</v>
      </c>
      <c r="AN10" s="13" t="s">
        <v>1</v>
      </c>
      <c r="AR10" s="16"/>
      <c r="BG10" s="230"/>
      <c r="BS10" s="13" t="s">
        <v>7</v>
      </c>
    </row>
    <row r="11" spans="1:74" ht="18.45" customHeight="1">
      <c r="B11" s="16"/>
      <c r="E11" s="13" t="s">
        <v>28</v>
      </c>
      <c r="AK11" s="22" t="s">
        <v>29</v>
      </c>
      <c r="AN11" s="13" t="s">
        <v>1</v>
      </c>
      <c r="AR11" s="16"/>
      <c r="BG11" s="230"/>
      <c r="BS11" s="13" t="s">
        <v>7</v>
      </c>
    </row>
    <row r="12" spans="1:74" ht="6.9" customHeight="1">
      <c r="B12" s="16"/>
      <c r="AR12" s="16"/>
      <c r="BG12" s="230"/>
      <c r="BS12" s="13" t="s">
        <v>7</v>
      </c>
    </row>
    <row r="13" spans="1:74" ht="12" customHeight="1">
      <c r="B13" s="16"/>
      <c r="D13" s="22" t="s">
        <v>30</v>
      </c>
      <c r="AK13" s="22" t="s">
        <v>27</v>
      </c>
      <c r="AN13" s="25" t="s">
        <v>31</v>
      </c>
      <c r="AR13" s="16"/>
      <c r="BG13" s="230"/>
      <c r="BS13" s="13" t="s">
        <v>7</v>
      </c>
    </row>
    <row r="14" spans="1:74">
      <c r="B14" s="16"/>
      <c r="E14" s="224" t="s">
        <v>31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" t="s">
        <v>29</v>
      </c>
      <c r="AN14" s="25" t="s">
        <v>31</v>
      </c>
      <c r="AR14" s="16"/>
      <c r="BG14" s="230"/>
      <c r="BS14" s="13" t="s">
        <v>7</v>
      </c>
    </row>
    <row r="15" spans="1:74" ht="6.9" customHeight="1">
      <c r="B15" s="16"/>
      <c r="AR15" s="16"/>
      <c r="BG15" s="230"/>
      <c r="BS15" s="13" t="s">
        <v>3</v>
      </c>
    </row>
    <row r="16" spans="1:74" ht="12" customHeight="1">
      <c r="B16" s="16"/>
      <c r="D16" s="22" t="s">
        <v>32</v>
      </c>
      <c r="AK16" s="22" t="s">
        <v>27</v>
      </c>
      <c r="AN16" s="13" t="s">
        <v>1</v>
      </c>
      <c r="AR16" s="16"/>
      <c r="BG16" s="230"/>
      <c r="BS16" s="13" t="s">
        <v>3</v>
      </c>
    </row>
    <row r="17" spans="2:71" ht="18.45" customHeight="1">
      <c r="B17" s="16"/>
      <c r="E17" s="13" t="s">
        <v>33</v>
      </c>
      <c r="AK17" s="22" t="s">
        <v>29</v>
      </c>
      <c r="AN17" s="13" t="s">
        <v>1</v>
      </c>
      <c r="AR17" s="16"/>
      <c r="BG17" s="230"/>
      <c r="BS17" s="13" t="s">
        <v>4</v>
      </c>
    </row>
    <row r="18" spans="2:71" ht="6.9" customHeight="1">
      <c r="B18" s="16"/>
      <c r="AR18" s="16"/>
      <c r="BG18" s="230"/>
      <c r="BS18" s="13" t="s">
        <v>34</v>
      </c>
    </row>
    <row r="19" spans="2:71" ht="12" customHeight="1">
      <c r="B19" s="16"/>
      <c r="D19" s="22" t="s">
        <v>35</v>
      </c>
      <c r="AK19" s="22" t="s">
        <v>27</v>
      </c>
      <c r="AN19" s="13" t="s">
        <v>1</v>
      </c>
      <c r="AR19" s="16"/>
      <c r="BG19" s="230"/>
      <c r="BS19" s="13" t="s">
        <v>34</v>
      </c>
    </row>
    <row r="20" spans="2:71" ht="18.45" customHeight="1">
      <c r="B20" s="16"/>
      <c r="E20" s="13" t="s">
        <v>36</v>
      </c>
      <c r="AK20" s="22" t="s">
        <v>29</v>
      </c>
      <c r="AN20" s="13" t="s">
        <v>1</v>
      </c>
      <c r="AR20" s="16"/>
      <c r="BG20" s="230"/>
      <c r="BS20" s="13" t="s">
        <v>4</v>
      </c>
    </row>
    <row r="21" spans="2:71" ht="6.9" customHeight="1">
      <c r="B21" s="16"/>
      <c r="AR21" s="16"/>
      <c r="BG21" s="230"/>
    </row>
    <row r="22" spans="2:71" ht="12" customHeight="1">
      <c r="B22" s="16"/>
      <c r="D22" s="22" t="s">
        <v>37</v>
      </c>
      <c r="AR22" s="16"/>
      <c r="BG22" s="230"/>
    </row>
    <row r="23" spans="2:71" ht="16.5" customHeight="1">
      <c r="B23" s="16"/>
      <c r="E23" s="226" t="s">
        <v>1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R23" s="16"/>
      <c r="BG23" s="230"/>
    </row>
    <row r="24" spans="2:71" ht="6.9" customHeight="1">
      <c r="B24" s="16"/>
      <c r="AR24" s="16"/>
      <c r="BG24" s="230"/>
    </row>
    <row r="25" spans="2:71" ht="6.9" customHeight="1">
      <c r="B25" s="1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6"/>
      <c r="BG25" s="230"/>
    </row>
    <row r="26" spans="2:71" s="1" customFormat="1" ht="25.95" customHeight="1">
      <c r="B26" s="27"/>
      <c r="D26" s="28" t="s">
        <v>38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31">
        <f>ROUND(AG54,2)</f>
        <v>0</v>
      </c>
      <c r="AL26" s="232"/>
      <c r="AM26" s="232"/>
      <c r="AN26" s="232"/>
      <c r="AO26" s="232"/>
      <c r="AR26" s="27"/>
      <c r="BG26" s="230"/>
    </row>
    <row r="27" spans="2:71" s="1" customFormat="1" ht="6.9" customHeight="1">
      <c r="B27" s="27"/>
      <c r="AR27" s="27"/>
      <c r="BG27" s="230"/>
    </row>
    <row r="28" spans="2:71" s="1" customFormat="1">
      <c r="B28" s="27"/>
      <c r="L28" s="227" t="s">
        <v>39</v>
      </c>
      <c r="M28" s="227"/>
      <c r="N28" s="227"/>
      <c r="O28" s="227"/>
      <c r="P28" s="227"/>
      <c r="W28" s="227" t="s">
        <v>40</v>
      </c>
      <c r="X28" s="227"/>
      <c r="Y28" s="227"/>
      <c r="Z28" s="227"/>
      <c r="AA28" s="227"/>
      <c r="AB28" s="227"/>
      <c r="AC28" s="227"/>
      <c r="AD28" s="227"/>
      <c r="AE28" s="227"/>
      <c r="AK28" s="227" t="s">
        <v>41</v>
      </c>
      <c r="AL28" s="227"/>
      <c r="AM28" s="227"/>
      <c r="AN28" s="227"/>
      <c r="AO28" s="227"/>
      <c r="AR28" s="27"/>
      <c r="BG28" s="230"/>
    </row>
    <row r="29" spans="2:71" s="2" customFormat="1" ht="14.4" customHeight="1">
      <c r="B29" s="31"/>
      <c r="D29" s="22" t="s">
        <v>42</v>
      </c>
      <c r="F29" s="22" t="s">
        <v>43</v>
      </c>
      <c r="L29" s="204">
        <v>0.2</v>
      </c>
      <c r="M29" s="205"/>
      <c r="N29" s="205"/>
      <c r="O29" s="205"/>
      <c r="P29" s="205"/>
      <c r="W29" s="228">
        <f>ROUND(BB54, 2)</f>
        <v>0</v>
      </c>
      <c r="X29" s="205"/>
      <c r="Y29" s="205"/>
      <c r="Z29" s="205"/>
      <c r="AA29" s="205"/>
      <c r="AB29" s="205"/>
      <c r="AC29" s="205"/>
      <c r="AD29" s="205"/>
      <c r="AE29" s="205"/>
      <c r="AK29" s="228">
        <f>ROUND(AX54, 2)</f>
        <v>0</v>
      </c>
      <c r="AL29" s="205"/>
      <c r="AM29" s="205"/>
      <c r="AN29" s="205"/>
      <c r="AO29" s="205"/>
      <c r="AR29" s="31"/>
      <c r="BG29" s="230"/>
    </row>
    <row r="30" spans="2:71" s="2" customFormat="1" ht="14.4" customHeight="1">
      <c r="B30" s="31"/>
      <c r="F30" s="22" t="s">
        <v>44</v>
      </c>
      <c r="L30" s="204">
        <v>0.2</v>
      </c>
      <c r="M30" s="205"/>
      <c r="N30" s="205"/>
      <c r="O30" s="205"/>
      <c r="P30" s="205"/>
      <c r="W30" s="228">
        <f>ROUND(BC54, 2)</f>
        <v>0</v>
      </c>
      <c r="X30" s="205"/>
      <c r="Y30" s="205"/>
      <c r="Z30" s="205"/>
      <c r="AA30" s="205"/>
      <c r="AB30" s="205"/>
      <c r="AC30" s="205"/>
      <c r="AD30" s="205"/>
      <c r="AE30" s="205"/>
      <c r="AK30" s="228">
        <f>ROUND(AY54, 2)</f>
        <v>0</v>
      </c>
      <c r="AL30" s="205"/>
      <c r="AM30" s="205"/>
      <c r="AN30" s="205"/>
      <c r="AO30" s="205"/>
      <c r="AR30" s="31"/>
      <c r="BG30" s="230"/>
    </row>
    <row r="31" spans="2:71" s="2" customFormat="1" ht="14.4" hidden="1" customHeight="1">
      <c r="B31" s="31"/>
      <c r="F31" s="22" t="s">
        <v>45</v>
      </c>
      <c r="L31" s="204">
        <v>0.2</v>
      </c>
      <c r="M31" s="205"/>
      <c r="N31" s="205"/>
      <c r="O31" s="205"/>
      <c r="P31" s="205"/>
      <c r="W31" s="228">
        <f>ROUND(BD54, 2)</f>
        <v>0</v>
      </c>
      <c r="X31" s="205"/>
      <c r="Y31" s="205"/>
      <c r="Z31" s="205"/>
      <c r="AA31" s="205"/>
      <c r="AB31" s="205"/>
      <c r="AC31" s="205"/>
      <c r="AD31" s="205"/>
      <c r="AE31" s="205"/>
      <c r="AK31" s="228">
        <v>0</v>
      </c>
      <c r="AL31" s="205"/>
      <c r="AM31" s="205"/>
      <c r="AN31" s="205"/>
      <c r="AO31" s="205"/>
      <c r="AR31" s="31"/>
      <c r="BG31" s="230"/>
    </row>
    <row r="32" spans="2:71" s="2" customFormat="1" ht="14.4" hidden="1" customHeight="1">
      <c r="B32" s="31"/>
      <c r="F32" s="22" t="s">
        <v>46</v>
      </c>
      <c r="L32" s="204">
        <v>0.2</v>
      </c>
      <c r="M32" s="205"/>
      <c r="N32" s="205"/>
      <c r="O32" s="205"/>
      <c r="P32" s="205"/>
      <c r="W32" s="228">
        <f>ROUND(BE54, 2)</f>
        <v>0</v>
      </c>
      <c r="X32" s="205"/>
      <c r="Y32" s="205"/>
      <c r="Z32" s="205"/>
      <c r="AA32" s="205"/>
      <c r="AB32" s="205"/>
      <c r="AC32" s="205"/>
      <c r="AD32" s="205"/>
      <c r="AE32" s="205"/>
      <c r="AK32" s="228">
        <v>0</v>
      </c>
      <c r="AL32" s="205"/>
      <c r="AM32" s="205"/>
      <c r="AN32" s="205"/>
      <c r="AO32" s="205"/>
      <c r="AR32" s="31"/>
      <c r="BG32" s="230"/>
    </row>
    <row r="33" spans="2:59" s="2" customFormat="1" ht="14.4" hidden="1" customHeight="1">
      <c r="B33" s="31"/>
      <c r="F33" s="22" t="s">
        <v>47</v>
      </c>
      <c r="L33" s="204">
        <v>0</v>
      </c>
      <c r="M33" s="205"/>
      <c r="N33" s="205"/>
      <c r="O33" s="205"/>
      <c r="P33" s="205"/>
      <c r="W33" s="228">
        <f>ROUND(BF54, 2)</f>
        <v>0</v>
      </c>
      <c r="X33" s="205"/>
      <c r="Y33" s="205"/>
      <c r="Z33" s="205"/>
      <c r="AA33" s="205"/>
      <c r="AB33" s="205"/>
      <c r="AC33" s="205"/>
      <c r="AD33" s="205"/>
      <c r="AE33" s="205"/>
      <c r="AK33" s="228">
        <v>0</v>
      </c>
      <c r="AL33" s="205"/>
      <c r="AM33" s="205"/>
      <c r="AN33" s="205"/>
      <c r="AO33" s="205"/>
      <c r="AR33" s="31"/>
      <c r="BG33" s="230"/>
    </row>
    <row r="34" spans="2:59" s="1" customFormat="1" ht="6.9" customHeight="1">
      <c r="B34" s="27"/>
      <c r="AR34" s="27"/>
      <c r="BG34" s="230"/>
    </row>
    <row r="35" spans="2:59" s="1" customFormat="1" ht="25.95" customHeight="1">
      <c r="B35" s="27"/>
      <c r="C35" s="32"/>
      <c r="D35" s="33" t="s">
        <v>48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49</v>
      </c>
      <c r="U35" s="34"/>
      <c r="V35" s="34"/>
      <c r="W35" s="34"/>
      <c r="X35" s="207" t="s">
        <v>50</v>
      </c>
      <c r="Y35" s="208"/>
      <c r="Z35" s="208"/>
      <c r="AA35" s="208"/>
      <c r="AB35" s="208"/>
      <c r="AC35" s="34"/>
      <c r="AD35" s="34"/>
      <c r="AE35" s="34"/>
      <c r="AF35" s="34"/>
      <c r="AG35" s="34"/>
      <c r="AH35" s="34"/>
      <c r="AI35" s="34"/>
      <c r="AJ35" s="34"/>
      <c r="AK35" s="209">
        <f>SUM(AK26:AK33)</f>
        <v>0</v>
      </c>
      <c r="AL35" s="208"/>
      <c r="AM35" s="208"/>
      <c r="AN35" s="208"/>
      <c r="AO35" s="210"/>
      <c r="AP35" s="32"/>
      <c r="AQ35" s="32"/>
      <c r="AR35" s="27"/>
    </row>
    <row r="36" spans="2:59" s="1" customFormat="1" ht="6.9" customHeight="1">
      <c r="B36" s="27"/>
      <c r="AR36" s="27"/>
    </row>
    <row r="37" spans="2:59" s="1" customFormat="1" ht="6.9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27"/>
    </row>
    <row r="41" spans="2:59" s="1" customFormat="1" ht="6.9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27"/>
    </row>
    <row r="42" spans="2:59" s="1" customFormat="1" ht="24.9" customHeight="1">
      <c r="B42" s="27"/>
      <c r="C42" s="17" t="s">
        <v>51</v>
      </c>
      <c r="AR42" s="27"/>
    </row>
    <row r="43" spans="2:59" s="1" customFormat="1" ht="6.9" customHeight="1">
      <c r="B43" s="27"/>
      <c r="AR43" s="27"/>
    </row>
    <row r="44" spans="2:59" s="1" customFormat="1" ht="12" customHeight="1">
      <c r="B44" s="27"/>
      <c r="C44" s="22" t="s">
        <v>12</v>
      </c>
      <c r="L44" s="1" t="str">
        <f>K5</f>
        <v>1911</v>
      </c>
      <c r="AR44" s="27"/>
    </row>
    <row r="45" spans="2:59" s="3" customFormat="1" ht="36.9" customHeight="1">
      <c r="B45" s="40"/>
      <c r="C45" s="41" t="s">
        <v>15</v>
      </c>
      <c r="L45" s="219" t="str">
        <f>K6</f>
        <v>Budovanie a modernizácia technického vybavenia špecializovaných učební ZŠ J.Kollára v Banskej Štiavnici</v>
      </c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R45" s="40"/>
    </row>
    <row r="46" spans="2:59" s="1" customFormat="1" ht="6.9" customHeight="1">
      <c r="B46" s="27"/>
      <c r="AR46" s="27"/>
    </row>
    <row r="47" spans="2:59" s="1" customFormat="1" ht="12" customHeight="1">
      <c r="B47" s="27"/>
      <c r="C47" s="22" t="s">
        <v>20</v>
      </c>
      <c r="L47" s="42" t="str">
        <f>IF(K8="","",K8)</f>
        <v>Banská Štiavnica</v>
      </c>
      <c r="AI47" s="22" t="s">
        <v>22</v>
      </c>
      <c r="AM47" s="221" t="str">
        <f>IF(AN8= "","",AN8)</f>
        <v>10. 4. 2019</v>
      </c>
      <c r="AN47" s="221"/>
      <c r="AR47" s="27"/>
    </row>
    <row r="48" spans="2:59" s="1" customFormat="1" ht="6.9" customHeight="1">
      <c r="B48" s="27"/>
      <c r="AR48" s="27"/>
    </row>
    <row r="49" spans="1:91" s="1" customFormat="1" ht="13.65" customHeight="1">
      <c r="B49" s="27"/>
      <c r="C49" s="22" t="s">
        <v>26</v>
      </c>
      <c r="L49" s="1" t="str">
        <f>IF(E11= "","",E11)</f>
        <v>Mesto Banská Štiavnica</v>
      </c>
      <c r="AI49" s="22" t="s">
        <v>32</v>
      </c>
      <c r="AM49" s="217" t="str">
        <f>IF(E17="","",E17)</f>
        <v>ŠEBEŇ, s.r.o., Žiar nad Hronom</v>
      </c>
      <c r="AN49" s="218"/>
      <c r="AO49" s="218"/>
      <c r="AP49" s="218"/>
      <c r="AR49" s="27"/>
      <c r="AS49" s="213" t="s">
        <v>52</v>
      </c>
      <c r="AT49" s="214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4"/>
    </row>
    <row r="50" spans="1:91" s="1" customFormat="1" ht="13.65" customHeight="1">
      <c r="B50" s="27"/>
      <c r="C50" s="22" t="s">
        <v>30</v>
      </c>
      <c r="L50" s="1" t="str">
        <f>IF(E14= "Vyplň údaj","",E14)</f>
        <v/>
      </c>
      <c r="AI50" s="22" t="s">
        <v>35</v>
      </c>
      <c r="AM50" s="217" t="str">
        <f>IF(E20="","",E20)</f>
        <v>Ing. Miroslava Pacalajová</v>
      </c>
      <c r="AN50" s="218"/>
      <c r="AO50" s="218"/>
      <c r="AP50" s="218"/>
      <c r="AR50" s="27"/>
      <c r="AS50" s="215"/>
      <c r="AT50" s="216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6"/>
    </row>
    <row r="51" spans="1:91" s="1" customFormat="1" ht="10.95" customHeight="1">
      <c r="B51" s="27"/>
      <c r="AR51" s="27"/>
      <c r="AS51" s="215"/>
      <c r="AT51" s="216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6"/>
    </row>
    <row r="52" spans="1:91" s="1" customFormat="1" ht="29.25" customHeight="1">
      <c r="B52" s="27"/>
      <c r="C52" s="206" t="s">
        <v>53</v>
      </c>
      <c r="D52" s="201"/>
      <c r="E52" s="201"/>
      <c r="F52" s="201"/>
      <c r="G52" s="201"/>
      <c r="H52" s="47"/>
      <c r="I52" s="202" t="s">
        <v>54</v>
      </c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0" t="s">
        <v>55</v>
      </c>
      <c r="AH52" s="201"/>
      <c r="AI52" s="201"/>
      <c r="AJ52" s="201"/>
      <c r="AK52" s="201"/>
      <c r="AL52" s="201"/>
      <c r="AM52" s="201"/>
      <c r="AN52" s="202" t="s">
        <v>56</v>
      </c>
      <c r="AO52" s="201"/>
      <c r="AP52" s="203"/>
      <c r="AQ52" s="48" t="s">
        <v>57</v>
      </c>
      <c r="AR52" s="27"/>
      <c r="AS52" s="49" t="s">
        <v>58</v>
      </c>
      <c r="AT52" s="50" t="s">
        <v>59</v>
      </c>
      <c r="AU52" s="50" t="s">
        <v>60</v>
      </c>
      <c r="AV52" s="50" t="s">
        <v>61</v>
      </c>
      <c r="AW52" s="50" t="s">
        <v>62</v>
      </c>
      <c r="AX52" s="50" t="s">
        <v>63</v>
      </c>
      <c r="AY52" s="50" t="s">
        <v>64</v>
      </c>
      <c r="AZ52" s="50" t="s">
        <v>65</v>
      </c>
      <c r="BA52" s="50" t="s">
        <v>66</v>
      </c>
      <c r="BB52" s="50" t="s">
        <v>67</v>
      </c>
      <c r="BC52" s="50" t="s">
        <v>68</v>
      </c>
      <c r="BD52" s="50" t="s">
        <v>69</v>
      </c>
      <c r="BE52" s="50" t="s">
        <v>70</v>
      </c>
      <c r="BF52" s="51" t="s">
        <v>71</v>
      </c>
    </row>
    <row r="53" spans="1:91" s="1" customFormat="1" ht="10.95" customHeight="1">
      <c r="B53" s="27"/>
      <c r="AR53" s="27"/>
      <c r="AS53" s="52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4"/>
    </row>
    <row r="54" spans="1:91" s="4" customFormat="1" ht="32.4" customHeight="1">
      <c r="B54" s="53"/>
      <c r="C54" s="54" t="s">
        <v>72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198">
        <f>ROUND(SUM(AG55:AG56),2)</f>
        <v>0</v>
      </c>
      <c r="AH54" s="198"/>
      <c r="AI54" s="198"/>
      <c r="AJ54" s="198"/>
      <c r="AK54" s="198"/>
      <c r="AL54" s="198"/>
      <c r="AM54" s="198"/>
      <c r="AN54" s="199">
        <f>SUM(AG54,AV54)</f>
        <v>0</v>
      </c>
      <c r="AO54" s="199"/>
      <c r="AP54" s="199"/>
      <c r="AQ54" s="57" t="s">
        <v>1</v>
      </c>
      <c r="AR54" s="53"/>
      <c r="AS54" s="58">
        <f>ROUND(SUM(AS55:AS56),2)</f>
        <v>0</v>
      </c>
      <c r="AT54" s="59">
        <f>ROUND(SUM(AT55:AT56),2)</f>
        <v>0</v>
      </c>
      <c r="AU54" s="60">
        <f>ROUND(SUM(AU55:AU56),2)</f>
        <v>0</v>
      </c>
      <c r="AV54" s="60">
        <f>ROUND(SUM(AX54:AY54),2)</f>
        <v>0</v>
      </c>
      <c r="AW54" s="61">
        <f>ROUND(SUM(AW55:AW56),5)</f>
        <v>0</v>
      </c>
      <c r="AX54" s="60">
        <f>ROUND(BB54*L29,2)</f>
        <v>0</v>
      </c>
      <c r="AY54" s="60">
        <f>ROUND(BC54*L30,2)</f>
        <v>0</v>
      </c>
      <c r="AZ54" s="60">
        <f>ROUND(BD54*L29,2)</f>
        <v>0</v>
      </c>
      <c r="BA54" s="60">
        <f>ROUND(BE54*L30,2)</f>
        <v>0</v>
      </c>
      <c r="BB54" s="60">
        <f>ROUND(SUM(BB55:BB56),2)</f>
        <v>0</v>
      </c>
      <c r="BC54" s="60">
        <f>ROUND(SUM(BC55:BC56),2)</f>
        <v>0</v>
      </c>
      <c r="BD54" s="60">
        <f>ROUND(SUM(BD55:BD56),2)</f>
        <v>0</v>
      </c>
      <c r="BE54" s="60">
        <f>ROUND(SUM(BE55:BE56),2)</f>
        <v>0</v>
      </c>
      <c r="BF54" s="62">
        <f>ROUND(SUM(BF55:BF56),2)</f>
        <v>0</v>
      </c>
      <c r="BS54" s="63" t="s">
        <v>73</v>
      </c>
      <c r="BT54" s="63" t="s">
        <v>74</v>
      </c>
      <c r="BU54" s="64" t="s">
        <v>75</v>
      </c>
      <c r="BV54" s="63" t="s">
        <v>76</v>
      </c>
      <c r="BW54" s="63" t="s">
        <v>5</v>
      </c>
      <c r="BX54" s="63" t="s">
        <v>77</v>
      </c>
      <c r="CL54" s="63" t="s">
        <v>18</v>
      </c>
    </row>
    <row r="55" spans="1:91" s="5" customFormat="1" ht="40.5" customHeight="1">
      <c r="A55" s="65" t="s">
        <v>78</v>
      </c>
      <c r="B55" s="66"/>
      <c r="C55" s="67"/>
      <c r="D55" s="197" t="s">
        <v>79</v>
      </c>
      <c r="E55" s="197"/>
      <c r="F55" s="197"/>
      <c r="G55" s="197"/>
      <c r="H55" s="197"/>
      <c r="I55" s="68"/>
      <c r="J55" s="197" t="s">
        <v>80</v>
      </c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5">
        <f>'1911-SO 01 - SÚ - SO 01 S...'!K34</f>
        <v>0</v>
      </c>
      <c r="AH55" s="196"/>
      <c r="AI55" s="196"/>
      <c r="AJ55" s="196"/>
      <c r="AK55" s="196"/>
      <c r="AL55" s="196"/>
      <c r="AM55" s="196"/>
      <c r="AN55" s="195">
        <f>SUM(AG55,AV55)</f>
        <v>0</v>
      </c>
      <c r="AO55" s="196"/>
      <c r="AP55" s="196"/>
      <c r="AQ55" s="69" t="s">
        <v>81</v>
      </c>
      <c r="AR55" s="66"/>
      <c r="AS55" s="70">
        <f>'1911-SO 01 - SÚ - SO 01 S...'!K31</f>
        <v>0</v>
      </c>
      <c r="AT55" s="71">
        <f>'1911-SO 01 - SÚ - SO 01 S...'!K32</f>
        <v>0</v>
      </c>
      <c r="AU55" s="71">
        <v>0</v>
      </c>
      <c r="AV55" s="71">
        <f>ROUND(SUM(AX55:AY55),2)</f>
        <v>0</v>
      </c>
      <c r="AW55" s="72">
        <f>'1911-SO 01 - SÚ - SO 01 S...'!T103</f>
        <v>0</v>
      </c>
      <c r="AX55" s="71">
        <f>'1911-SO 01 - SÚ - SO 01 S...'!K37</f>
        <v>0</v>
      </c>
      <c r="AY55" s="71">
        <f>'1911-SO 01 - SÚ - SO 01 S...'!K38</f>
        <v>0</v>
      </c>
      <c r="AZ55" s="71">
        <f>'1911-SO 01 - SÚ - SO 01 S...'!K39</f>
        <v>0</v>
      </c>
      <c r="BA55" s="71">
        <f>'1911-SO 01 - SÚ - SO 01 S...'!K40</f>
        <v>0</v>
      </c>
      <c r="BB55" s="71">
        <f>'1911-SO 01 - SÚ - SO 01 S...'!F37</f>
        <v>0</v>
      </c>
      <c r="BC55" s="71">
        <f>'1911-SO 01 - SÚ - SO 01 S...'!F38</f>
        <v>0</v>
      </c>
      <c r="BD55" s="71">
        <f>'1911-SO 01 - SÚ - SO 01 S...'!F39</f>
        <v>0</v>
      </c>
      <c r="BE55" s="71">
        <f>'1911-SO 01 - SÚ - SO 01 S...'!F40</f>
        <v>0</v>
      </c>
      <c r="BF55" s="73">
        <f>'1911-SO 01 - SÚ - SO 01 S...'!F41</f>
        <v>0</v>
      </c>
      <c r="BT55" s="74" t="s">
        <v>82</v>
      </c>
      <c r="BV55" s="74" t="s">
        <v>76</v>
      </c>
      <c r="BW55" s="74" t="s">
        <v>83</v>
      </c>
      <c r="BX55" s="74" t="s">
        <v>5</v>
      </c>
      <c r="CL55" s="74" t="s">
        <v>1</v>
      </c>
      <c r="CM55" s="74" t="s">
        <v>74</v>
      </c>
    </row>
    <row r="56" spans="1:91" s="5" customFormat="1" ht="40.5" customHeight="1">
      <c r="A56" s="65" t="s">
        <v>78</v>
      </c>
      <c r="B56" s="66"/>
      <c r="C56" s="67"/>
      <c r="D56" s="197" t="s">
        <v>84</v>
      </c>
      <c r="E56" s="197"/>
      <c r="F56" s="197"/>
      <c r="G56" s="197"/>
      <c r="H56" s="197"/>
      <c r="I56" s="68"/>
      <c r="J56" s="197" t="s">
        <v>85</v>
      </c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5">
        <f>'1911-SO 02 - ZDT - SO 02 ...'!K34</f>
        <v>0</v>
      </c>
      <c r="AH56" s="196"/>
      <c r="AI56" s="196"/>
      <c r="AJ56" s="196"/>
      <c r="AK56" s="196"/>
      <c r="AL56" s="196"/>
      <c r="AM56" s="196"/>
      <c r="AN56" s="195">
        <f>SUM(AG56,AV56)</f>
        <v>0</v>
      </c>
      <c r="AO56" s="196"/>
      <c r="AP56" s="196"/>
      <c r="AQ56" s="69" t="s">
        <v>81</v>
      </c>
      <c r="AR56" s="66"/>
      <c r="AS56" s="75">
        <f>'1911-SO 02 - ZDT - SO 02 ...'!K31</f>
        <v>0</v>
      </c>
      <c r="AT56" s="76">
        <f>'1911-SO 02 - ZDT - SO 02 ...'!K32</f>
        <v>0</v>
      </c>
      <c r="AU56" s="76">
        <v>0</v>
      </c>
      <c r="AV56" s="76">
        <f>ROUND(SUM(AX56:AY56),2)</f>
        <v>0</v>
      </c>
      <c r="AW56" s="77">
        <f>'1911-SO 02 - ZDT - SO 02 ...'!T100</f>
        <v>0</v>
      </c>
      <c r="AX56" s="76">
        <f>'1911-SO 02 - ZDT - SO 02 ...'!K37</f>
        <v>0</v>
      </c>
      <c r="AY56" s="76">
        <f>'1911-SO 02 - ZDT - SO 02 ...'!K38</f>
        <v>0</v>
      </c>
      <c r="AZ56" s="76">
        <f>'1911-SO 02 - ZDT - SO 02 ...'!K39</f>
        <v>0</v>
      </c>
      <c r="BA56" s="76">
        <f>'1911-SO 02 - ZDT - SO 02 ...'!K40</f>
        <v>0</v>
      </c>
      <c r="BB56" s="76">
        <f>'1911-SO 02 - ZDT - SO 02 ...'!F37</f>
        <v>0</v>
      </c>
      <c r="BC56" s="76">
        <f>'1911-SO 02 - ZDT - SO 02 ...'!F38</f>
        <v>0</v>
      </c>
      <c r="BD56" s="76">
        <f>'1911-SO 02 - ZDT - SO 02 ...'!F39</f>
        <v>0</v>
      </c>
      <c r="BE56" s="76">
        <f>'1911-SO 02 - ZDT - SO 02 ...'!F40</f>
        <v>0</v>
      </c>
      <c r="BF56" s="78">
        <f>'1911-SO 02 - ZDT - SO 02 ...'!F41</f>
        <v>0</v>
      </c>
      <c r="BT56" s="74" t="s">
        <v>82</v>
      </c>
      <c r="BV56" s="74" t="s">
        <v>76</v>
      </c>
      <c r="BW56" s="74" t="s">
        <v>86</v>
      </c>
      <c r="BX56" s="74" t="s">
        <v>5</v>
      </c>
      <c r="CL56" s="74" t="s">
        <v>1</v>
      </c>
      <c r="CM56" s="74" t="s">
        <v>74</v>
      </c>
    </row>
    <row r="57" spans="1:91" s="1" customFormat="1" ht="30" customHeight="1">
      <c r="B57" s="27"/>
      <c r="AR57" s="27"/>
    </row>
    <row r="58" spans="1:91" s="1" customFormat="1" ht="6.9" customHeight="1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27"/>
    </row>
  </sheetData>
  <mergeCells count="46">
    <mergeCell ref="BG5:BG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G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L30:P30"/>
    <mergeCell ref="L31:P31"/>
    <mergeCell ref="L32:P32"/>
    <mergeCell ref="L33:P33"/>
    <mergeCell ref="C52:G52"/>
    <mergeCell ref="I52:AF52"/>
    <mergeCell ref="X35:AB35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1911-SO 01 - SÚ - SO 01 S...'!C2" display="/"/>
    <hyperlink ref="A56" location="'1911-SO 02 - ZDT - SO 02 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4"/>
  <sheetViews>
    <sheetView showGridLines="0" topLeftCell="A183" workbookViewId="0">
      <selection activeCell="F90" sqref="F90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100.85546875" customWidth="1"/>
    <col min="7" max="7" width="8.7109375" customWidth="1"/>
    <col min="8" max="8" width="11.140625" customWidth="1"/>
    <col min="9" max="10" width="23.42578125" style="79" customWidth="1"/>
    <col min="11" max="11" width="23.42578125" customWidth="1"/>
    <col min="12" max="12" width="15.42578125" hidden="1" customWidth="1"/>
    <col min="13" max="13" width="9.28515625" customWidth="1"/>
    <col min="14" max="14" width="10.85546875" hidden="1" customWidth="1"/>
    <col min="15" max="15" width="9.28515625" hidden="1"/>
    <col min="16" max="24" width="14.140625" hidden="1" customWidth="1"/>
    <col min="25" max="25" width="12.28515625" hidden="1" customWidth="1"/>
    <col min="26" max="26" width="16.28515625" customWidth="1"/>
    <col min="27" max="27" width="12.28515625" customWidth="1"/>
    <col min="28" max="28" width="1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M2" s="211" t="s">
        <v>6</v>
      </c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T2" s="13" t="s">
        <v>83</v>
      </c>
    </row>
    <row r="3" spans="2:46" ht="6.9" customHeight="1">
      <c r="B3" s="14"/>
      <c r="C3" s="15"/>
      <c r="D3" s="15"/>
      <c r="E3" s="15"/>
      <c r="F3" s="15"/>
      <c r="G3" s="15"/>
      <c r="H3" s="15"/>
      <c r="I3" s="80"/>
      <c r="J3" s="80"/>
      <c r="K3" s="15"/>
      <c r="L3" s="15"/>
      <c r="M3" s="16"/>
      <c r="AT3" s="13" t="s">
        <v>74</v>
      </c>
    </row>
    <row r="4" spans="2:46" ht="24.9" customHeight="1">
      <c r="B4" s="16"/>
      <c r="D4" s="17" t="s">
        <v>635</v>
      </c>
      <c r="M4" s="16"/>
      <c r="N4" s="18" t="s">
        <v>10</v>
      </c>
      <c r="AT4" s="13" t="s">
        <v>3</v>
      </c>
    </row>
    <row r="5" spans="2:46" ht="6.9" customHeight="1">
      <c r="B5" s="16"/>
      <c r="M5" s="16"/>
    </row>
    <row r="6" spans="2:46" ht="12" customHeight="1">
      <c r="B6" s="16"/>
      <c r="D6" s="22" t="s">
        <v>15</v>
      </c>
      <c r="M6" s="16"/>
    </row>
    <row r="7" spans="2:46" ht="16.5" customHeight="1">
      <c r="B7" s="16"/>
      <c r="E7" s="235" t="str">
        <f>'Rekapitulácia stavby'!K6</f>
        <v>Budovanie a modernizácia technického vybavenia špecializovaných učební ZŠ J.Kollára v Banskej Štiavnici</v>
      </c>
      <c r="F7" s="236"/>
      <c r="G7" s="236"/>
      <c r="H7" s="236"/>
      <c r="M7" s="16"/>
    </row>
    <row r="8" spans="2:46" s="1" customFormat="1" ht="12" customHeight="1">
      <c r="B8" s="27"/>
      <c r="D8" s="22" t="s">
        <v>87</v>
      </c>
      <c r="I8" s="81"/>
      <c r="J8" s="81"/>
      <c r="M8" s="27"/>
    </row>
    <row r="9" spans="2:46" s="1" customFormat="1" ht="36.9" customHeight="1">
      <c r="B9" s="27"/>
      <c r="E9" s="219" t="s">
        <v>637</v>
      </c>
      <c r="F9" s="218"/>
      <c r="G9" s="218"/>
      <c r="H9" s="218"/>
      <c r="I9" s="81"/>
      <c r="J9" s="81"/>
      <c r="M9" s="27"/>
    </row>
    <row r="10" spans="2:46" s="1" customFormat="1">
      <c r="B10" s="27"/>
      <c r="I10" s="81"/>
      <c r="J10" s="81"/>
      <c r="M10" s="27"/>
    </row>
    <row r="11" spans="2:46" s="1" customFormat="1" ht="12" customHeight="1">
      <c r="B11" s="27"/>
      <c r="D11" s="22" t="s">
        <v>17</v>
      </c>
      <c r="F11" s="13" t="s">
        <v>1</v>
      </c>
      <c r="I11" s="82" t="s">
        <v>19</v>
      </c>
      <c r="J11" s="83" t="s">
        <v>1</v>
      </c>
      <c r="M11" s="27"/>
    </row>
    <row r="12" spans="2:46" s="1" customFormat="1" ht="12" customHeight="1">
      <c r="B12" s="27"/>
      <c r="D12" s="22" t="s">
        <v>20</v>
      </c>
      <c r="F12" s="13" t="s">
        <v>21</v>
      </c>
      <c r="I12" s="82" t="s">
        <v>22</v>
      </c>
      <c r="J12" s="84" t="str">
        <f>'Rekapitulácia stavby'!AN8</f>
        <v>10. 4. 2019</v>
      </c>
      <c r="M12" s="27"/>
    </row>
    <row r="13" spans="2:46" s="1" customFormat="1" ht="10.95" customHeight="1">
      <c r="B13" s="27"/>
      <c r="I13" s="81"/>
      <c r="J13" s="81"/>
      <c r="M13" s="27"/>
    </row>
    <row r="14" spans="2:46" s="1" customFormat="1" ht="12" customHeight="1">
      <c r="B14" s="27"/>
      <c r="D14" s="22" t="s">
        <v>26</v>
      </c>
      <c r="I14" s="82" t="s">
        <v>27</v>
      </c>
      <c r="J14" s="83" t="s">
        <v>1</v>
      </c>
      <c r="M14" s="27"/>
    </row>
    <row r="15" spans="2:46" s="1" customFormat="1" ht="18" customHeight="1">
      <c r="B15" s="27"/>
      <c r="E15" s="13" t="s">
        <v>28</v>
      </c>
      <c r="I15" s="82" t="s">
        <v>29</v>
      </c>
      <c r="J15" s="83" t="s">
        <v>1</v>
      </c>
      <c r="M15" s="27"/>
    </row>
    <row r="16" spans="2:46" s="1" customFormat="1" ht="6.9" customHeight="1">
      <c r="B16" s="27"/>
      <c r="I16" s="81"/>
      <c r="J16" s="81"/>
      <c r="M16" s="27"/>
    </row>
    <row r="17" spans="2:13" s="1" customFormat="1" ht="12" customHeight="1">
      <c r="B17" s="27"/>
      <c r="D17" s="22" t="s">
        <v>30</v>
      </c>
      <c r="I17" s="82" t="s">
        <v>27</v>
      </c>
      <c r="J17" s="23" t="str">
        <f>'Rekapitulácia stavby'!AN13</f>
        <v>Vyplň údaj</v>
      </c>
      <c r="M17" s="27"/>
    </row>
    <row r="18" spans="2:13" s="1" customFormat="1" ht="18" customHeight="1">
      <c r="B18" s="27"/>
      <c r="E18" s="237" t="str">
        <f>'Rekapitulácia stavby'!E14</f>
        <v>Vyplň údaj</v>
      </c>
      <c r="F18" s="222"/>
      <c r="G18" s="222"/>
      <c r="H18" s="222"/>
      <c r="I18" s="82" t="s">
        <v>29</v>
      </c>
      <c r="J18" s="23" t="str">
        <f>'Rekapitulácia stavby'!AN14</f>
        <v>Vyplň údaj</v>
      </c>
      <c r="M18" s="27"/>
    </row>
    <row r="19" spans="2:13" s="1" customFormat="1" ht="6.9" customHeight="1">
      <c r="B19" s="27"/>
      <c r="I19" s="81"/>
      <c r="J19" s="81"/>
      <c r="M19" s="27"/>
    </row>
    <row r="20" spans="2:13" s="1" customFormat="1" ht="12" customHeight="1">
      <c r="B20" s="27"/>
      <c r="D20" s="22" t="s">
        <v>32</v>
      </c>
      <c r="I20" s="82" t="s">
        <v>27</v>
      </c>
      <c r="J20" s="83" t="s">
        <v>1</v>
      </c>
      <c r="M20" s="27"/>
    </row>
    <row r="21" spans="2:13" s="1" customFormat="1" ht="18" customHeight="1">
      <c r="B21" s="27"/>
      <c r="E21" s="13" t="s">
        <v>33</v>
      </c>
      <c r="I21" s="82" t="s">
        <v>29</v>
      </c>
      <c r="J21" s="83" t="s">
        <v>1</v>
      </c>
      <c r="M21" s="27"/>
    </row>
    <row r="22" spans="2:13" s="1" customFormat="1" ht="6.9" customHeight="1">
      <c r="B22" s="27"/>
      <c r="I22" s="81"/>
      <c r="J22" s="81"/>
      <c r="M22" s="27"/>
    </row>
    <row r="23" spans="2:13" s="1" customFormat="1" ht="12" customHeight="1">
      <c r="B23" s="27"/>
      <c r="D23" s="22" t="s">
        <v>35</v>
      </c>
      <c r="I23" s="82" t="s">
        <v>27</v>
      </c>
      <c r="J23" s="83" t="s">
        <v>1</v>
      </c>
      <c r="M23" s="27"/>
    </row>
    <row r="24" spans="2:13" s="1" customFormat="1" ht="18" customHeight="1">
      <c r="B24" s="27"/>
      <c r="E24" s="13" t="s">
        <v>88</v>
      </c>
      <c r="I24" s="82" t="s">
        <v>29</v>
      </c>
      <c r="J24" s="83" t="s">
        <v>1</v>
      </c>
      <c r="M24" s="27"/>
    </row>
    <row r="25" spans="2:13" s="1" customFormat="1" ht="6.9" customHeight="1">
      <c r="B25" s="27"/>
      <c r="I25" s="81"/>
      <c r="J25" s="81"/>
      <c r="M25" s="27"/>
    </row>
    <row r="26" spans="2:13" s="1" customFormat="1" ht="12" customHeight="1">
      <c r="B26" s="27"/>
      <c r="D26" s="22" t="s">
        <v>37</v>
      </c>
      <c r="I26" s="81"/>
      <c r="J26" s="81"/>
      <c r="M26" s="27"/>
    </row>
    <row r="27" spans="2:13" s="6" customFormat="1" ht="16.5" customHeight="1">
      <c r="B27" s="85"/>
      <c r="E27" s="226" t="s">
        <v>1</v>
      </c>
      <c r="F27" s="226"/>
      <c r="G27" s="226"/>
      <c r="H27" s="226"/>
      <c r="I27" s="86"/>
      <c r="J27" s="86"/>
      <c r="M27" s="85"/>
    </row>
    <row r="28" spans="2:13" s="1" customFormat="1" ht="6.9" customHeight="1">
      <c r="B28" s="27"/>
      <c r="I28" s="81"/>
      <c r="J28" s="81"/>
      <c r="M28" s="27"/>
    </row>
    <row r="29" spans="2:13" s="1" customFormat="1" ht="6.9" customHeight="1">
      <c r="B29" s="27"/>
      <c r="D29" s="43"/>
      <c r="E29" s="43"/>
      <c r="F29" s="43"/>
      <c r="G29" s="43"/>
      <c r="H29" s="43"/>
      <c r="I29" s="87"/>
      <c r="J29" s="87"/>
      <c r="K29" s="43"/>
      <c r="L29" s="43"/>
      <c r="M29" s="27"/>
    </row>
    <row r="30" spans="2:13" s="1" customFormat="1" ht="14.4" customHeight="1">
      <c r="B30" s="27"/>
      <c r="D30" s="88" t="s">
        <v>89</v>
      </c>
      <c r="I30" s="81"/>
      <c r="J30" s="81"/>
      <c r="K30" s="89">
        <f>K63</f>
        <v>0</v>
      </c>
      <c r="M30" s="27"/>
    </row>
    <row r="31" spans="2:13" s="1" customFormat="1">
      <c r="B31" s="27"/>
      <c r="E31" s="22" t="s">
        <v>90</v>
      </c>
      <c r="I31" s="81"/>
      <c r="J31" s="81"/>
      <c r="K31" s="90">
        <f>I63</f>
        <v>0</v>
      </c>
      <c r="M31" s="27"/>
    </row>
    <row r="32" spans="2:13" s="1" customFormat="1">
      <c r="B32" s="27"/>
      <c r="E32" s="22" t="s">
        <v>91</v>
      </c>
      <c r="I32" s="81"/>
      <c r="J32" s="81"/>
      <c r="K32" s="90">
        <f>J63</f>
        <v>0</v>
      </c>
      <c r="M32" s="27"/>
    </row>
    <row r="33" spans="2:13" s="1" customFormat="1" ht="14.4" customHeight="1">
      <c r="B33" s="27"/>
      <c r="D33" s="91" t="s">
        <v>92</v>
      </c>
      <c r="I33" s="81"/>
      <c r="J33" s="81"/>
      <c r="K33" s="89">
        <f>K76</f>
        <v>0</v>
      </c>
      <c r="M33" s="27"/>
    </row>
    <row r="34" spans="2:13" s="1" customFormat="1" ht="25.35" customHeight="1">
      <c r="B34" s="27"/>
      <c r="D34" s="92" t="s">
        <v>38</v>
      </c>
      <c r="I34" s="81"/>
      <c r="J34" s="81"/>
      <c r="K34" s="56">
        <f>ROUND(K30 + K33, 2)</f>
        <v>0</v>
      </c>
      <c r="M34" s="27"/>
    </row>
    <row r="35" spans="2:13" s="1" customFormat="1" ht="6.9" customHeight="1">
      <c r="B35" s="27"/>
      <c r="D35" s="43"/>
      <c r="E35" s="43"/>
      <c r="F35" s="43"/>
      <c r="G35" s="43"/>
      <c r="H35" s="43"/>
      <c r="I35" s="87"/>
      <c r="J35" s="87"/>
      <c r="K35" s="43"/>
      <c r="L35" s="43"/>
      <c r="M35" s="27"/>
    </row>
    <row r="36" spans="2:13" s="1" customFormat="1" ht="14.4" customHeight="1">
      <c r="B36" s="27"/>
      <c r="F36" s="30" t="s">
        <v>40</v>
      </c>
      <c r="I36" s="93" t="s">
        <v>39</v>
      </c>
      <c r="J36" s="81"/>
      <c r="K36" s="30" t="s">
        <v>41</v>
      </c>
      <c r="M36" s="27"/>
    </row>
    <row r="37" spans="2:13" s="1" customFormat="1" ht="14.4" customHeight="1">
      <c r="B37" s="27"/>
      <c r="D37" s="22" t="s">
        <v>42</v>
      </c>
      <c r="E37" s="22" t="s">
        <v>43</v>
      </c>
      <c r="F37" s="90">
        <f>ROUND((SUM(BE76:BE83) + SUM(BE103:BE213)),  2)</f>
        <v>0</v>
      </c>
      <c r="I37" s="94">
        <v>0.2</v>
      </c>
      <c r="J37" s="81"/>
      <c r="K37" s="90">
        <f>ROUND(((SUM(BE76:BE83) + SUM(BE103:BE213))*I37),  2)</f>
        <v>0</v>
      </c>
      <c r="M37" s="27"/>
    </row>
    <row r="38" spans="2:13" s="1" customFormat="1" ht="14.4" customHeight="1">
      <c r="B38" s="27"/>
      <c r="E38" s="22" t="s">
        <v>44</v>
      </c>
      <c r="F38" s="90">
        <f>ROUND((SUM(BF76:BF83) + SUM(BF103:BF213)),  2)</f>
        <v>0</v>
      </c>
      <c r="I38" s="94">
        <v>0.2</v>
      </c>
      <c r="J38" s="81"/>
      <c r="K38" s="90">
        <f>ROUND(((SUM(BF76:BF83) + SUM(BF103:BF213))*I38),  2)</f>
        <v>0</v>
      </c>
      <c r="M38" s="27"/>
    </row>
    <row r="39" spans="2:13" s="1" customFormat="1" ht="14.4" hidden="1" customHeight="1">
      <c r="B39" s="27"/>
      <c r="E39" s="22" t="s">
        <v>45</v>
      </c>
      <c r="F39" s="90">
        <f>ROUND((SUM(BG76:BG83) + SUM(BG103:BG213)),  2)</f>
        <v>0</v>
      </c>
      <c r="I39" s="94">
        <v>0.2</v>
      </c>
      <c r="J39" s="81"/>
      <c r="K39" s="90">
        <f>0</f>
        <v>0</v>
      </c>
      <c r="M39" s="27"/>
    </row>
    <row r="40" spans="2:13" s="1" customFormat="1" ht="14.4" hidden="1" customHeight="1">
      <c r="B40" s="27"/>
      <c r="E40" s="22" t="s">
        <v>46</v>
      </c>
      <c r="F40" s="90">
        <f>ROUND((SUM(BH76:BH83) + SUM(BH103:BH213)),  2)</f>
        <v>0</v>
      </c>
      <c r="I40" s="94">
        <v>0.2</v>
      </c>
      <c r="J40" s="81"/>
      <c r="K40" s="90">
        <f>0</f>
        <v>0</v>
      </c>
      <c r="M40" s="27"/>
    </row>
    <row r="41" spans="2:13" s="1" customFormat="1" ht="14.4" hidden="1" customHeight="1">
      <c r="B41" s="27"/>
      <c r="E41" s="22" t="s">
        <v>47</v>
      </c>
      <c r="F41" s="90">
        <f>ROUND((SUM(BI76:BI83) + SUM(BI103:BI213)),  2)</f>
        <v>0</v>
      </c>
      <c r="I41" s="94">
        <v>0</v>
      </c>
      <c r="J41" s="81"/>
      <c r="K41" s="90">
        <f>0</f>
        <v>0</v>
      </c>
      <c r="M41" s="27"/>
    </row>
    <row r="42" spans="2:13" s="1" customFormat="1" ht="6.9" customHeight="1">
      <c r="B42" s="27"/>
      <c r="I42" s="81"/>
      <c r="J42" s="81"/>
      <c r="M42" s="27"/>
    </row>
    <row r="43" spans="2:13" s="1" customFormat="1" ht="25.35" customHeight="1">
      <c r="B43" s="27"/>
      <c r="C43" s="95"/>
      <c r="D43" s="96" t="s">
        <v>48</v>
      </c>
      <c r="E43" s="47"/>
      <c r="F43" s="47"/>
      <c r="G43" s="97" t="s">
        <v>49</v>
      </c>
      <c r="H43" s="98" t="s">
        <v>50</v>
      </c>
      <c r="I43" s="99"/>
      <c r="J43" s="99"/>
      <c r="K43" s="100">
        <f>SUM(K34:K41)</f>
        <v>0</v>
      </c>
      <c r="L43" s="101"/>
      <c r="M43" s="27"/>
    </row>
    <row r="44" spans="2:13" s="1" customFormat="1" ht="14.4" customHeight="1">
      <c r="B44" s="36"/>
      <c r="C44" s="37"/>
      <c r="D44" s="37"/>
      <c r="E44" s="37"/>
      <c r="F44" s="37"/>
      <c r="G44" s="37"/>
      <c r="H44" s="37"/>
      <c r="I44" s="102"/>
      <c r="J44" s="102"/>
      <c r="K44" s="37"/>
      <c r="L44" s="37"/>
      <c r="M44" s="27"/>
    </row>
    <row r="48" spans="2:13" s="1" customFormat="1" ht="6.9" customHeight="1">
      <c r="B48" s="38"/>
      <c r="C48" s="39"/>
      <c r="D48" s="39"/>
      <c r="E48" s="39"/>
      <c r="F48" s="39"/>
      <c r="G48" s="39"/>
      <c r="H48" s="39"/>
      <c r="I48" s="103"/>
      <c r="J48" s="103"/>
      <c r="K48" s="39"/>
      <c r="L48" s="39"/>
      <c r="M48" s="27"/>
    </row>
    <row r="49" spans="2:47" s="1" customFormat="1" ht="24.9" customHeight="1">
      <c r="B49" s="27"/>
      <c r="C49" s="17" t="s">
        <v>636</v>
      </c>
      <c r="I49" s="81"/>
      <c r="J49" s="81"/>
      <c r="M49" s="27"/>
    </row>
    <row r="50" spans="2:47" s="1" customFormat="1" ht="6.9" customHeight="1">
      <c r="B50" s="27"/>
      <c r="I50" s="81"/>
      <c r="J50" s="81"/>
      <c r="M50" s="27"/>
    </row>
    <row r="51" spans="2:47" s="1" customFormat="1" ht="12" customHeight="1">
      <c r="B51" s="27"/>
      <c r="C51" s="22" t="s">
        <v>15</v>
      </c>
      <c r="I51" s="81"/>
      <c r="J51" s="81"/>
      <c r="M51" s="27"/>
    </row>
    <row r="52" spans="2:47" s="1" customFormat="1" ht="16.5" customHeight="1">
      <c r="B52" s="27"/>
      <c r="E52" s="235" t="str">
        <f>E7</f>
        <v>Budovanie a modernizácia technického vybavenia špecializovaných učební ZŠ J.Kollára v Banskej Štiavnici</v>
      </c>
      <c r="F52" s="236"/>
      <c r="G52" s="236"/>
      <c r="H52" s="236"/>
      <c r="I52" s="81"/>
      <c r="J52" s="81"/>
      <c r="M52" s="27"/>
    </row>
    <row r="53" spans="2:47" s="1" customFormat="1" ht="12" customHeight="1">
      <c r="B53" s="27"/>
      <c r="C53" s="22" t="s">
        <v>87</v>
      </c>
      <c r="I53" s="81"/>
      <c r="J53" s="81"/>
      <c r="M53" s="27"/>
    </row>
    <row r="54" spans="2:47" s="1" customFormat="1" ht="16.5" customHeight="1">
      <c r="B54" s="27"/>
      <c r="E54" s="219" t="str">
        <f>E9</f>
        <v>1911-SO 01 - SO 01 Stavebné úpravy</v>
      </c>
      <c r="F54" s="218"/>
      <c r="G54" s="218"/>
      <c r="H54" s="218"/>
      <c r="I54" s="81"/>
      <c r="J54" s="81"/>
      <c r="M54" s="27"/>
    </row>
    <row r="55" spans="2:47" s="1" customFormat="1" ht="6.9" customHeight="1">
      <c r="B55" s="27"/>
      <c r="I55" s="81"/>
      <c r="J55" s="81"/>
      <c r="M55" s="27"/>
    </row>
    <row r="56" spans="2:47" s="1" customFormat="1" ht="12" customHeight="1">
      <c r="B56" s="27"/>
      <c r="C56" s="22" t="s">
        <v>20</v>
      </c>
      <c r="F56" s="13" t="str">
        <f>F12</f>
        <v>Banská Štiavnica</v>
      </c>
      <c r="I56" s="82" t="s">
        <v>22</v>
      </c>
      <c r="J56" s="84" t="str">
        <f>IF(J12="","",J12)</f>
        <v>10. 4. 2019</v>
      </c>
      <c r="M56" s="27"/>
    </row>
    <row r="57" spans="2:47" s="1" customFormat="1" ht="6.9" customHeight="1">
      <c r="B57" s="27"/>
      <c r="I57" s="81"/>
      <c r="J57" s="81"/>
      <c r="M57" s="27"/>
    </row>
    <row r="58" spans="2:47" s="1" customFormat="1" ht="24.9" customHeight="1">
      <c r="B58" s="27"/>
      <c r="C58" s="22" t="s">
        <v>26</v>
      </c>
      <c r="F58" s="13" t="str">
        <f>E15</f>
        <v>Mesto Banská Štiavnica</v>
      </c>
      <c r="I58" s="82" t="s">
        <v>32</v>
      </c>
      <c r="J58" s="104" t="str">
        <f>E21</f>
        <v>ŠEBEŇ, s.r.o., Žiar nad Hronom</v>
      </c>
      <c r="M58" s="27"/>
    </row>
    <row r="59" spans="2:47" s="1" customFormat="1" ht="13.65" customHeight="1">
      <c r="B59" s="27"/>
      <c r="C59" s="22" t="s">
        <v>30</v>
      </c>
      <c r="F59" s="13" t="str">
        <f>IF(E18="","",E18)</f>
        <v>Vyplň údaj</v>
      </c>
      <c r="I59" s="82" t="s">
        <v>35</v>
      </c>
      <c r="J59" s="104" t="str">
        <f>E24</f>
        <v>Ing. Juraj Hulina</v>
      </c>
      <c r="M59" s="27"/>
    </row>
    <row r="60" spans="2:47" s="1" customFormat="1" ht="10.35" customHeight="1">
      <c r="B60" s="27"/>
      <c r="I60" s="81"/>
      <c r="J60" s="81"/>
      <c r="M60" s="27"/>
    </row>
    <row r="61" spans="2:47" s="1" customFormat="1" ht="29.25" customHeight="1">
      <c r="B61" s="27"/>
      <c r="C61" s="105" t="s">
        <v>93</v>
      </c>
      <c r="D61" s="95"/>
      <c r="E61" s="95"/>
      <c r="F61" s="95"/>
      <c r="G61" s="95"/>
      <c r="H61" s="95"/>
      <c r="I61" s="106" t="s">
        <v>94</v>
      </c>
      <c r="J61" s="106" t="s">
        <v>95</v>
      </c>
      <c r="K61" s="107" t="s">
        <v>96</v>
      </c>
      <c r="L61" s="95"/>
      <c r="M61" s="27"/>
    </row>
    <row r="62" spans="2:47" s="1" customFormat="1" ht="10.35" customHeight="1">
      <c r="B62" s="27"/>
      <c r="I62" s="81"/>
      <c r="J62" s="81"/>
      <c r="M62" s="27"/>
    </row>
    <row r="63" spans="2:47" s="1" customFormat="1" ht="22.95" customHeight="1">
      <c r="B63" s="27"/>
      <c r="C63" s="108" t="s">
        <v>97</v>
      </c>
      <c r="I63" s="109">
        <f t="shared" ref="I63:J65" si="0">Q103</f>
        <v>0</v>
      </c>
      <c r="J63" s="109">
        <f t="shared" si="0"/>
        <v>0</v>
      </c>
      <c r="K63" s="56">
        <f>K103</f>
        <v>0</v>
      </c>
      <c r="M63" s="27"/>
      <c r="AU63" s="13" t="s">
        <v>98</v>
      </c>
    </row>
    <row r="64" spans="2:47" s="7" customFormat="1" ht="24.9" customHeight="1">
      <c r="B64" s="110"/>
      <c r="D64" s="111" t="s">
        <v>99</v>
      </c>
      <c r="E64" s="112"/>
      <c r="F64" s="112"/>
      <c r="G64" s="112"/>
      <c r="H64" s="112"/>
      <c r="I64" s="113">
        <f t="shared" si="0"/>
        <v>0</v>
      </c>
      <c r="J64" s="113">
        <f t="shared" si="0"/>
        <v>0</v>
      </c>
      <c r="K64" s="114">
        <f>K104</f>
        <v>0</v>
      </c>
      <c r="M64" s="110"/>
    </row>
    <row r="65" spans="2:65" s="8" customFormat="1" ht="19.95" customHeight="1">
      <c r="B65" s="115"/>
      <c r="D65" s="116" t="s">
        <v>100</v>
      </c>
      <c r="E65" s="117"/>
      <c r="F65" s="117"/>
      <c r="G65" s="117"/>
      <c r="H65" s="117"/>
      <c r="I65" s="118">
        <f t="shared" si="0"/>
        <v>0</v>
      </c>
      <c r="J65" s="118">
        <f t="shared" si="0"/>
        <v>0</v>
      </c>
      <c r="K65" s="119">
        <f>K105</f>
        <v>0</v>
      </c>
      <c r="M65" s="115"/>
    </row>
    <row r="66" spans="2:65" s="8" customFormat="1" ht="19.95" customHeight="1">
      <c r="B66" s="115"/>
      <c r="D66" s="116" t="s">
        <v>101</v>
      </c>
      <c r="E66" s="117"/>
      <c r="F66" s="117"/>
      <c r="G66" s="117"/>
      <c r="H66" s="117"/>
      <c r="I66" s="118">
        <f>Q107</f>
        <v>0</v>
      </c>
      <c r="J66" s="118">
        <f>R107</f>
        <v>0</v>
      </c>
      <c r="K66" s="119">
        <f>K107</f>
        <v>0</v>
      </c>
      <c r="M66" s="115"/>
    </row>
    <row r="67" spans="2:65" s="8" customFormat="1" ht="19.95" customHeight="1">
      <c r="B67" s="115"/>
      <c r="D67" s="116" t="s">
        <v>102</v>
      </c>
      <c r="E67" s="117"/>
      <c r="F67" s="117"/>
      <c r="G67" s="117"/>
      <c r="H67" s="117"/>
      <c r="I67" s="118">
        <f>Q111</f>
        <v>0</v>
      </c>
      <c r="J67" s="118">
        <f>R111</f>
        <v>0</v>
      </c>
      <c r="K67" s="119">
        <f>K111</f>
        <v>0</v>
      </c>
      <c r="M67" s="115"/>
    </row>
    <row r="68" spans="2:65" s="8" customFormat="1" ht="19.95" customHeight="1">
      <c r="B68" s="115"/>
      <c r="D68" s="116" t="s">
        <v>103</v>
      </c>
      <c r="E68" s="117"/>
      <c r="F68" s="117"/>
      <c r="G68" s="117"/>
      <c r="H68" s="117"/>
      <c r="I68" s="118">
        <f>Q148</f>
        <v>0</v>
      </c>
      <c r="J68" s="118">
        <f>R148</f>
        <v>0</v>
      </c>
      <c r="K68" s="119">
        <f>K148</f>
        <v>0</v>
      </c>
      <c r="M68" s="115"/>
    </row>
    <row r="69" spans="2:65" s="7" customFormat="1" ht="24.9" customHeight="1">
      <c r="B69" s="110"/>
      <c r="D69" s="111" t="s">
        <v>104</v>
      </c>
      <c r="E69" s="112"/>
      <c r="F69" s="112"/>
      <c r="G69" s="112"/>
      <c r="H69" s="112"/>
      <c r="I69" s="113">
        <f>Q150</f>
        <v>0</v>
      </c>
      <c r="J69" s="113">
        <f>R150</f>
        <v>0</v>
      </c>
      <c r="K69" s="114">
        <f>K150</f>
        <v>0</v>
      </c>
      <c r="M69" s="110"/>
    </row>
    <row r="70" spans="2:65" s="8" customFormat="1" ht="19.95" customHeight="1">
      <c r="B70" s="115"/>
      <c r="D70" s="116" t="s">
        <v>105</v>
      </c>
      <c r="E70" s="117"/>
      <c r="F70" s="117"/>
      <c r="G70" s="117"/>
      <c r="H70" s="117"/>
      <c r="I70" s="118">
        <f>Q151</f>
        <v>0</v>
      </c>
      <c r="J70" s="118">
        <f>R151</f>
        <v>0</v>
      </c>
      <c r="K70" s="119">
        <f>K151</f>
        <v>0</v>
      </c>
      <c r="M70" s="115"/>
    </row>
    <row r="71" spans="2:65" s="8" customFormat="1" ht="19.95" customHeight="1">
      <c r="B71" s="115"/>
      <c r="D71" s="116" t="s">
        <v>106</v>
      </c>
      <c r="E71" s="117"/>
      <c r="F71" s="117"/>
      <c r="G71" s="117"/>
      <c r="H71" s="117"/>
      <c r="I71" s="118">
        <f>Q154</f>
        <v>0</v>
      </c>
      <c r="J71" s="118">
        <f>R154</f>
        <v>0</v>
      </c>
      <c r="K71" s="119">
        <f>K154</f>
        <v>0</v>
      </c>
      <c r="M71" s="115"/>
    </row>
    <row r="72" spans="2:65" s="8" customFormat="1" ht="19.95" customHeight="1">
      <c r="B72" s="115"/>
      <c r="D72" s="116" t="s">
        <v>107</v>
      </c>
      <c r="E72" s="117"/>
      <c r="F72" s="117"/>
      <c r="G72" s="117"/>
      <c r="H72" s="117"/>
      <c r="I72" s="118">
        <f>Q157</f>
        <v>0</v>
      </c>
      <c r="J72" s="118">
        <f>R157</f>
        <v>0</v>
      </c>
      <c r="K72" s="119">
        <f>K157</f>
        <v>0</v>
      </c>
      <c r="M72" s="115"/>
    </row>
    <row r="73" spans="2:65" s="8" customFormat="1" ht="19.95" customHeight="1">
      <c r="B73" s="115"/>
      <c r="D73" s="116" t="s">
        <v>108</v>
      </c>
      <c r="E73" s="117"/>
      <c r="F73" s="117"/>
      <c r="G73" s="117"/>
      <c r="H73" s="117"/>
      <c r="I73" s="118">
        <f>Q194</f>
        <v>0</v>
      </c>
      <c r="J73" s="118">
        <f>R194</f>
        <v>0</v>
      </c>
      <c r="K73" s="119">
        <f>K194</f>
        <v>0</v>
      </c>
      <c r="M73" s="115"/>
    </row>
    <row r="74" spans="2:65" s="1" customFormat="1" ht="21.75" customHeight="1">
      <c r="B74" s="27"/>
      <c r="I74" s="81"/>
      <c r="J74" s="81"/>
      <c r="M74" s="27"/>
    </row>
    <row r="75" spans="2:65" s="1" customFormat="1" ht="6.9" customHeight="1">
      <c r="B75" s="27"/>
      <c r="I75" s="81"/>
      <c r="J75" s="81"/>
      <c r="M75" s="27"/>
    </row>
    <row r="76" spans="2:65" s="1" customFormat="1" ht="29.25" customHeight="1">
      <c r="B76" s="27"/>
      <c r="C76" s="108" t="s">
        <v>109</v>
      </c>
      <c r="I76" s="81"/>
      <c r="J76" s="81"/>
      <c r="K76" s="120">
        <f>ROUND(K77 + K78 + K79 + K80 + K81 + K82,2)</f>
        <v>0</v>
      </c>
      <c r="M76" s="27"/>
      <c r="O76" s="121" t="s">
        <v>42</v>
      </c>
    </row>
    <row r="77" spans="2:65" s="1" customFormat="1" ht="18" customHeight="1">
      <c r="B77" s="122"/>
      <c r="C77" s="81"/>
      <c r="D77" s="233" t="s">
        <v>110</v>
      </c>
      <c r="E77" s="234"/>
      <c r="F77" s="234"/>
      <c r="G77" s="81"/>
      <c r="H77" s="81"/>
      <c r="I77" s="81"/>
      <c r="J77" s="81"/>
      <c r="K77" s="124">
        <v>0</v>
      </c>
      <c r="L77" s="81"/>
      <c r="M77" s="122"/>
      <c r="N77" s="81"/>
      <c r="O77" s="125" t="s">
        <v>44</v>
      </c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3" t="s">
        <v>111</v>
      </c>
      <c r="AZ77" s="81"/>
      <c r="BA77" s="81"/>
      <c r="BB77" s="81"/>
      <c r="BC77" s="81"/>
      <c r="BD77" s="81"/>
      <c r="BE77" s="126">
        <f t="shared" ref="BE77:BE82" si="1">IF(O77="základná",K77,0)</f>
        <v>0</v>
      </c>
      <c r="BF77" s="126">
        <f t="shared" ref="BF77:BF82" si="2">IF(O77="znížená",K77,0)</f>
        <v>0</v>
      </c>
      <c r="BG77" s="126">
        <f t="shared" ref="BG77:BG82" si="3">IF(O77="zákl. prenesená",K77,0)</f>
        <v>0</v>
      </c>
      <c r="BH77" s="126">
        <f t="shared" ref="BH77:BH82" si="4">IF(O77="zníž. prenesená",K77,0)</f>
        <v>0</v>
      </c>
      <c r="BI77" s="126">
        <f t="shared" ref="BI77:BI82" si="5">IF(O77="nulová",K77,0)</f>
        <v>0</v>
      </c>
      <c r="BJ77" s="83" t="s">
        <v>112</v>
      </c>
      <c r="BK77" s="81"/>
      <c r="BL77" s="81"/>
      <c r="BM77" s="81"/>
    </row>
    <row r="78" spans="2:65" s="1" customFormat="1" ht="18" customHeight="1">
      <c r="B78" s="122"/>
      <c r="C78" s="81"/>
      <c r="D78" s="233" t="s">
        <v>113</v>
      </c>
      <c r="E78" s="234"/>
      <c r="F78" s="234"/>
      <c r="G78" s="81"/>
      <c r="H78" s="81"/>
      <c r="I78" s="81"/>
      <c r="J78" s="81"/>
      <c r="K78" s="124">
        <v>0</v>
      </c>
      <c r="L78" s="81"/>
      <c r="M78" s="122"/>
      <c r="N78" s="81"/>
      <c r="O78" s="125" t="s">
        <v>44</v>
      </c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3" t="s">
        <v>111</v>
      </c>
      <c r="AZ78" s="81"/>
      <c r="BA78" s="81"/>
      <c r="BB78" s="81"/>
      <c r="BC78" s="81"/>
      <c r="BD78" s="81"/>
      <c r="BE78" s="126">
        <f t="shared" si="1"/>
        <v>0</v>
      </c>
      <c r="BF78" s="126">
        <f t="shared" si="2"/>
        <v>0</v>
      </c>
      <c r="BG78" s="126">
        <f t="shared" si="3"/>
        <v>0</v>
      </c>
      <c r="BH78" s="126">
        <f t="shared" si="4"/>
        <v>0</v>
      </c>
      <c r="BI78" s="126">
        <f t="shared" si="5"/>
        <v>0</v>
      </c>
      <c r="BJ78" s="83" t="s">
        <v>112</v>
      </c>
      <c r="BK78" s="81"/>
      <c r="BL78" s="81"/>
      <c r="BM78" s="81"/>
    </row>
    <row r="79" spans="2:65" s="1" customFormat="1" ht="18" customHeight="1">
      <c r="B79" s="122"/>
      <c r="C79" s="81"/>
      <c r="D79" s="233" t="s">
        <v>114</v>
      </c>
      <c r="E79" s="234"/>
      <c r="F79" s="234"/>
      <c r="G79" s="81"/>
      <c r="H79" s="81"/>
      <c r="I79" s="81"/>
      <c r="J79" s="81"/>
      <c r="K79" s="124">
        <v>0</v>
      </c>
      <c r="L79" s="81"/>
      <c r="M79" s="122"/>
      <c r="N79" s="81"/>
      <c r="O79" s="125" t="s">
        <v>44</v>
      </c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3" t="s">
        <v>111</v>
      </c>
      <c r="AZ79" s="81"/>
      <c r="BA79" s="81"/>
      <c r="BB79" s="81"/>
      <c r="BC79" s="81"/>
      <c r="BD79" s="81"/>
      <c r="BE79" s="126">
        <f t="shared" si="1"/>
        <v>0</v>
      </c>
      <c r="BF79" s="126">
        <f t="shared" si="2"/>
        <v>0</v>
      </c>
      <c r="BG79" s="126">
        <f t="shared" si="3"/>
        <v>0</v>
      </c>
      <c r="BH79" s="126">
        <f t="shared" si="4"/>
        <v>0</v>
      </c>
      <c r="BI79" s="126">
        <f t="shared" si="5"/>
        <v>0</v>
      </c>
      <c r="BJ79" s="83" t="s">
        <v>112</v>
      </c>
      <c r="BK79" s="81"/>
      <c r="BL79" s="81"/>
      <c r="BM79" s="81"/>
    </row>
    <row r="80" spans="2:65" s="1" customFormat="1" ht="18" customHeight="1">
      <c r="B80" s="122"/>
      <c r="C80" s="81"/>
      <c r="D80" s="233" t="s">
        <v>115</v>
      </c>
      <c r="E80" s="234"/>
      <c r="F80" s="234"/>
      <c r="G80" s="81"/>
      <c r="H80" s="81"/>
      <c r="I80" s="81"/>
      <c r="J80" s="81"/>
      <c r="K80" s="124">
        <v>0</v>
      </c>
      <c r="L80" s="81"/>
      <c r="M80" s="122"/>
      <c r="N80" s="81"/>
      <c r="O80" s="125" t="s">
        <v>44</v>
      </c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3" t="s">
        <v>111</v>
      </c>
      <c r="AZ80" s="81"/>
      <c r="BA80" s="81"/>
      <c r="BB80" s="81"/>
      <c r="BC80" s="81"/>
      <c r="BD80" s="81"/>
      <c r="BE80" s="126">
        <f t="shared" si="1"/>
        <v>0</v>
      </c>
      <c r="BF80" s="126">
        <f t="shared" si="2"/>
        <v>0</v>
      </c>
      <c r="BG80" s="126">
        <f t="shared" si="3"/>
        <v>0</v>
      </c>
      <c r="BH80" s="126">
        <f t="shared" si="4"/>
        <v>0</v>
      </c>
      <c r="BI80" s="126">
        <f t="shared" si="5"/>
        <v>0</v>
      </c>
      <c r="BJ80" s="83" t="s">
        <v>112</v>
      </c>
      <c r="BK80" s="81"/>
      <c r="BL80" s="81"/>
      <c r="BM80" s="81"/>
    </row>
    <row r="81" spans="2:65" s="1" customFormat="1" ht="18" customHeight="1">
      <c r="B81" s="122"/>
      <c r="C81" s="81"/>
      <c r="D81" s="233" t="s">
        <v>116</v>
      </c>
      <c r="E81" s="234"/>
      <c r="F81" s="234"/>
      <c r="G81" s="81"/>
      <c r="H81" s="81"/>
      <c r="I81" s="81"/>
      <c r="J81" s="81"/>
      <c r="K81" s="124">
        <v>0</v>
      </c>
      <c r="L81" s="81"/>
      <c r="M81" s="122"/>
      <c r="N81" s="81"/>
      <c r="O81" s="125" t="s">
        <v>44</v>
      </c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3" t="s">
        <v>111</v>
      </c>
      <c r="AZ81" s="81"/>
      <c r="BA81" s="81"/>
      <c r="BB81" s="81"/>
      <c r="BC81" s="81"/>
      <c r="BD81" s="81"/>
      <c r="BE81" s="126">
        <f t="shared" si="1"/>
        <v>0</v>
      </c>
      <c r="BF81" s="126">
        <f t="shared" si="2"/>
        <v>0</v>
      </c>
      <c r="BG81" s="126">
        <f t="shared" si="3"/>
        <v>0</v>
      </c>
      <c r="BH81" s="126">
        <f t="shared" si="4"/>
        <v>0</v>
      </c>
      <c r="BI81" s="126">
        <f t="shared" si="5"/>
        <v>0</v>
      </c>
      <c r="BJ81" s="83" t="s">
        <v>112</v>
      </c>
      <c r="BK81" s="81"/>
      <c r="BL81" s="81"/>
      <c r="BM81" s="81"/>
    </row>
    <row r="82" spans="2:65" s="1" customFormat="1" ht="18" customHeight="1">
      <c r="B82" s="122"/>
      <c r="C82" s="81"/>
      <c r="D82" s="123" t="s">
        <v>117</v>
      </c>
      <c r="E82" s="81"/>
      <c r="F82" s="81"/>
      <c r="G82" s="81"/>
      <c r="H82" s="81"/>
      <c r="I82" s="81"/>
      <c r="J82" s="81"/>
      <c r="K82" s="124">
        <f>ROUND(K30*T82,2)</f>
        <v>0</v>
      </c>
      <c r="L82" s="81"/>
      <c r="M82" s="122"/>
      <c r="N82" s="81"/>
      <c r="O82" s="125" t="s">
        <v>44</v>
      </c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3" t="s">
        <v>118</v>
      </c>
      <c r="AZ82" s="81"/>
      <c r="BA82" s="81"/>
      <c r="BB82" s="81"/>
      <c r="BC82" s="81"/>
      <c r="BD82" s="81"/>
      <c r="BE82" s="126">
        <f t="shared" si="1"/>
        <v>0</v>
      </c>
      <c r="BF82" s="126">
        <f t="shared" si="2"/>
        <v>0</v>
      </c>
      <c r="BG82" s="126">
        <f t="shared" si="3"/>
        <v>0</v>
      </c>
      <c r="BH82" s="126">
        <f t="shared" si="4"/>
        <v>0</v>
      </c>
      <c r="BI82" s="126">
        <f t="shared" si="5"/>
        <v>0</v>
      </c>
      <c r="BJ82" s="83" t="s">
        <v>112</v>
      </c>
      <c r="BK82" s="81"/>
      <c r="BL82" s="81"/>
      <c r="BM82" s="81"/>
    </row>
    <row r="83" spans="2:65" s="1" customFormat="1">
      <c r="B83" s="27"/>
      <c r="I83" s="81"/>
      <c r="J83" s="81"/>
      <c r="M83" s="27"/>
    </row>
    <row r="84" spans="2:65" s="1" customFormat="1" ht="29.25" customHeight="1">
      <c r="B84" s="27"/>
      <c r="C84" s="127" t="s">
        <v>119</v>
      </c>
      <c r="D84" s="95"/>
      <c r="E84" s="95"/>
      <c r="F84" s="95"/>
      <c r="G84" s="95"/>
      <c r="H84" s="95"/>
      <c r="I84" s="128"/>
      <c r="J84" s="128"/>
      <c r="K84" s="129">
        <f>ROUND(K63+K76,2)</f>
        <v>0</v>
      </c>
      <c r="L84" s="95"/>
      <c r="M84" s="27"/>
    </row>
    <row r="85" spans="2:65" s="1" customFormat="1" ht="6.9" customHeight="1">
      <c r="B85" s="36"/>
      <c r="C85" s="37"/>
      <c r="D85" s="37"/>
      <c r="E85" s="37"/>
      <c r="F85" s="37"/>
      <c r="G85" s="37"/>
      <c r="H85" s="37"/>
      <c r="I85" s="102"/>
      <c r="J85" s="102"/>
      <c r="K85" s="37"/>
      <c r="L85" s="37"/>
      <c r="M85" s="27"/>
    </row>
    <row r="89" spans="2:65" s="1" customFormat="1" ht="6.9" customHeight="1">
      <c r="B89" s="38"/>
      <c r="C89" s="39"/>
      <c r="D89" s="39"/>
      <c r="E89" s="39"/>
      <c r="F89" s="39"/>
      <c r="G89" s="39"/>
      <c r="H89" s="39"/>
      <c r="I89" s="103"/>
      <c r="J89" s="103"/>
      <c r="K89" s="39"/>
      <c r="L89" s="39"/>
      <c r="M89" s="27"/>
    </row>
    <row r="90" spans="2:65" s="1" customFormat="1" ht="24.9" customHeight="1">
      <c r="B90" s="27"/>
      <c r="C90" s="17" t="s">
        <v>638</v>
      </c>
      <c r="I90" s="81"/>
      <c r="J90" s="81"/>
      <c r="M90" s="27"/>
    </row>
    <row r="91" spans="2:65" s="1" customFormat="1" ht="6.9" customHeight="1">
      <c r="B91" s="27"/>
      <c r="I91" s="81"/>
      <c r="J91" s="81"/>
      <c r="M91" s="27"/>
    </row>
    <row r="92" spans="2:65" s="1" customFormat="1" ht="12" customHeight="1">
      <c r="B92" s="27"/>
      <c r="C92" s="22" t="s">
        <v>15</v>
      </c>
      <c r="I92" s="81"/>
      <c r="J92" s="81"/>
      <c r="M92" s="27"/>
    </row>
    <row r="93" spans="2:65" s="1" customFormat="1" ht="16.5" customHeight="1">
      <c r="B93" s="27"/>
      <c r="E93" s="235" t="str">
        <f>E7</f>
        <v>Budovanie a modernizácia technického vybavenia špecializovaných učební ZŠ J.Kollára v Banskej Štiavnici</v>
      </c>
      <c r="F93" s="236"/>
      <c r="G93" s="236"/>
      <c r="H93" s="236"/>
      <c r="I93" s="81"/>
      <c r="J93" s="81"/>
      <c r="M93" s="27"/>
    </row>
    <row r="94" spans="2:65" s="1" customFormat="1" ht="12" customHeight="1">
      <c r="B94" s="27"/>
      <c r="C94" s="22" t="s">
        <v>87</v>
      </c>
      <c r="I94" s="81"/>
      <c r="J94" s="81"/>
      <c r="M94" s="27"/>
    </row>
    <row r="95" spans="2:65" s="1" customFormat="1" ht="16.5" customHeight="1">
      <c r="B95" s="27"/>
      <c r="E95" s="219" t="str">
        <f>E9</f>
        <v>1911-SO 01 - SO 01 Stavebné úpravy</v>
      </c>
      <c r="F95" s="218"/>
      <c r="G95" s="218"/>
      <c r="H95" s="218"/>
      <c r="I95" s="81"/>
      <c r="J95" s="81"/>
      <c r="M95" s="27"/>
    </row>
    <row r="96" spans="2:65" s="1" customFormat="1" ht="6.9" customHeight="1">
      <c r="B96" s="27"/>
      <c r="I96" s="81"/>
      <c r="J96" s="81"/>
      <c r="M96" s="27"/>
    </row>
    <row r="97" spans="2:65" s="1" customFormat="1" ht="12" customHeight="1">
      <c r="B97" s="27"/>
      <c r="C97" s="22" t="s">
        <v>20</v>
      </c>
      <c r="F97" s="13" t="str">
        <f>F12</f>
        <v>Banská Štiavnica</v>
      </c>
      <c r="I97" s="82" t="s">
        <v>22</v>
      </c>
      <c r="J97" s="84" t="str">
        <f>IF(J12="","",J12)</f>
        <v>10. 4. 2019</v>
      </c>
      <c r="M97" s="27"/>
    </row>
    <row r="98" spans="2:65" s="1" customFormat="1" ht="6.9" customHeight="1">
      <c r="B98" s="27"/>
      <c r="I98" s="81"/>
      <c r="J98" s="81"/>
      <c r="M98" s="27"/>
    </row>
    <row r="99" spans="2:65" s="1" customFormat="1" ht="24.9" customHeight="1">
      <c r="B99" s="27"/>
      <c r="C99" s="22" t="s">
        <v>26</v>
      </c>
      <c r="F99" s="13" t="str">
        <f>E15</f>
        <v>Mesto Banská Štiavnica</v>
      </c>
      <c r="I99" s="82" t="s">
        <v>32</v>
      </c>
      <c r="J99" s="104" t="str">
        <f>E21</f>
        <v>ŠEBEŇ, s.r.o., Žiar nad Hronom</v>
      </c>
      <c r="M99" s="27"/>
    </row>
    <row r="100" spans="2:65" s="1" customFormat="1" ht="13.65" customHeight="1">
      <c r="B100" s="27"/>
      <c r="C100" s="22" t="s">
        <v>30</v>
      </c>
      <c r="F100" s="13" t="str">
        <f>IF(E18="","",E18)</f>
        <v>Vyplň údaj</v>
      </c>
      <c r="I100" s="82" t="s">
        <v>35</v>
      </c>
      <c r="J100" s="104" t="str">
        <f>E24</f>
        <v>Ing. Juraj Hulina</v>
      </c>
      <c r="M100" s="27"/>
    </row>
    <row r="101" spans="2:65" s="1" customFormat="1" ht="10.35" customHeight="1">
      <c r="B101" s="27"/>
      <c r="I101" s="81"/>
      <c r="J101" s="81"/>
      <c r="M101" s="27"/>
    </row>
    <row r="102" spans="2:65" s="9" customFormat="1" ht="29.25" customHeight="1">
      <c r="B102" s="130"/>
      <c r="C102" s="131" t="s">
        <v>120</v>
      </c>
      <c r="D102" s="132" t="s">
        <v>57</v>
      </c>
      <c r="E102" s="132" t="s">
        <v>53</v>
      </c>
      <c r="F102" s="132" t="s">
        <v>54</v>
      </c>
      <c r="G102" s="132" t="s">
        <v>121</v>
      </c>
      <c r="H102" s="132" t="s">
        <v>122</v>
      </c>
      <c r="I102" s="133" t="s">
        <v>123</v>
      </c>
      <c r="J102" s="133" t="s">
        <v>124</v>
      </c>
      <c r="K102" s="134" t="s">
        <v>96</v>
      </c>
      <c r="L102" s="135" t="s">
        <v>125</v>
      </c>
      <c r="M102" s="130"/>
      <c r="N102" s="49" t="s">
        <v>1</v>
      </c>
      <c r="O102" s="50" t="s">
        <v>42</v>
      </c>
      <c r="P102" s="50" t="s">
        <v>126</v>
      </c>
      <c r="Q102" s="50" t="s">
        <v>127</v>
      </c>
      <c r="R102" s="50" t="s">
        <v>128</v>
      </c>
      <c r="S102" s="50" t="s">
        <v>129</v>
      </c>
      <c r="T102" s="50" t="s">
        <v>130</v>
      </c>
      <c r="U102" s="50" t="s">
        <v>131</v>
      </c>
      <c r="V102" s="50" t="s">
        <v>132</v>
      </c>
      <c r="W102" s="50" t="s">
        <v>133</v>
      </c>
      <c r="X102" s="51" t="s">
        <v>134</v>
      </c>
    </row>
    <row r="103" spans="2:65" s="1" customFormat="1" ht="22.95" customHeight="1">
      <c r="B103" s="27"/>
      <c r="C103" s="54" t="s">
        <v>89</v>
      </c>
      <c r="I103" s="81"/>
      <c r="J103" s="81"/>
      <c r="K103" s="136">
        <f>BK103</f>
        <v>0</v>
      </c>
      <c r="M103" s="27"/>
      <c r="N103" s="52"/>
      <c r="O103" s="43"/>
      <c r="P103" s="43"/>
      <c r="Q103" s="137">
        <f>Q104+Q150</f>
        <v>0</v>
      </c>
      <c r="R103" s="137">
        <f>R104+R150</f>
        <v>0</v>
      </c>
      <c r="S103" s="43"/>
      <c r="T103" s="138">
        <f>T104+T150</f>
        <v>0</v>
      </c>
      <c r="U103" s="43"/>
      <c r="V103" s="138">
        <f>V104+V150</f>
        <v>5.1623389000000008</v>
      </c>
      <c r="W103" s="43"/>
      <c r="X103" s="139">
        <f>X104+X150</f>
        <v>7.1899999999999995</v>
      </c>
      <c r="AT103" s="13" t="s">
        <v>73</v>
      </c>
      <c r="AU103" s="13" t="s">
        <v>98</v>
      </c>
      <c r="BK103" s="140">
        <f>BK104+BK150</f>
        <v>0</v>
      </c>
    </row>
    <row r="104" spans="2:65" s="10" customFormat="1" ht="25.95" customHeight="1">
      <c r="B104" s="141"/>
      <c r="D104" s="142" t="s">
        <v>73</v>
      </c>
      <c r="E104" s="143" t="s">
        <v>135</v>
      </c>
      <c r="F104" s="143" t="s">
        <v>136</v>
      </c>
      <c r="I104" s="144"/>
      <c r="J104" s="144"/>
      <c r="K104" s="145">
        <f>BK104</f>
        <v>0</v>
      </c>
      <c r="M104" s="141"/>
      <c r="N104" s="146"/>
      <c r="O104" s="147"/>
      <c r="P104" s="147"/>
      <c r="Q104" s="148">
        <f>Q105+Q107+Q111+Q148</f>
        <v>0</v>
      </c>
      <c r="R104" s="148">
        <f>R105+R107+R111+R148</f>
        <v>0</v>
      </c>
      <c r="S104" s="147"/>
      <c r="T104" s="149">
        <f>T105+T107+T111+T148</f>
        <v>0</v>
      </c>
      <c r="U104" s="147"/>
      <c r="V104" s="149">
        <f>V105+V107+V111+V148</f>
        <v>2.8015175000000005</v>
      </c>
      <c r="W104" s="147"/>
      <c r="X104" s="150">
        <f>X105+X107+X111+X148</f>
        <v>1.76654</v>
      </c>
      <c r="AR104" s="142" t="s">
        <v>82</v>
      </c>
      <c r="AT104" s="151" t="s">
        <v>73</v>
      </c>
      <c r="AU104" s="151" t="s">
        <v>74</v>
      </c>
      <c r="AY104" s="142" t="s">
        <v>137</v>
      </c>
      <c r="BK104" s="152">
        <f>BK105+BK107+BK111+BK148</f>
        <v>0</v>
      </c>
    </row>
    <row r="105" spans="2:65" s="10" customFormat="1" ht="22.95" customHeight="1">
      <c r="B105" s="141"/>
      <c r="D105" s="142" t="s">
        <v>73</v>
      </c>
      <c r="E105" s="153" t="s">
        <v>138</v>
      </c>
      <c r="F105" s="153" t="s">
        <v>139</v>
      </c>
      <c r="I105" s="144"/>
      <c r="J105" s="144"/>
      <c r="K105" s="154">
        <f>BK105</f>
        <v>0</v>
      </c>
      <c r="M105" s="141"/>
      <c r="N105" s="146"/>
      <c r="O105" s="147"/>
      <c r="P105" s="147"/>
      <c r="Q105" s="148">
        <f>Q106</f>
        <v>0</v>
      </c>
      <c r="R105" s="148">
        <f>R106</f>
        <v>0</v>
      </c>
      <c r="S105" s="147"/>
      <c r="T105" s="149">
        <f>T106</f>
        <v>0</v>
      </c>
      <c r="U105" s="147"/>
      <c r="V105" s="149">
        <f>V106</f>
        <v>0.41058</v>
      </c>
      <c r="W105" s="147"/>
      <c r="X105" s="150">
        <f>X106</f>
        <v>0</v>
      </c>
      <c r="AR105" s="142" t="s">
        <v>82</v>
      </c>
      <c r="AT105" s="151" t="s">
        <v>73</v>
      </c>
      <c r="AU105" s="151" t="s">
        <v>82</v>
      </c>
      <c r="AY105" s="142" t="s">
        <v>137</v>
      </c>
      <c r="BK105" s="152">
        <f>BK106</f>
        <v>0</v>
      </c>
    </row>
    <row r="106" spans="2:65" s="1" customFormat="1" ht="16.5" customHeight="1">
      <c r="B106" s="122"/>
      <c r="C106" s="155" t="s">
        <v>82</v>
      </c>
      <c r="D106" s="155" t="s">
        <v>140</v>
      </c>
      <c r="E106" s="156" t="s">
        <v>141</v>
      </c>
      <c r="F106" s="157" t="s">
        <v>142</v>
      </c>
      <c r="G106" s="158" t="s">
        <v>143</v>
      </c>
      <c r="H106" s="159">
        <v>9</v>
      </c>
      <c r="I106" s="160"/>
      <c r="J106" s="160"/>
      <c r="K106" s="159">
        <f>ROUND(P106*H106,3)</f>
        <v>0</v>
      </c>
      <c r="L106" s="157" t="s">
        <v>1</v>
      </c>
      <c r="M106" s="27"/>
      <c r="N106" s="161" t="s">
        <v>1</v>
      </c>
      <c r="O106" s="162" t="s">
        <v>44</v>
      </c>
      <c r="P106" s="163">
        <f>I106+J106</f>
        <v>0</v>
      </c>
      <c r="Q106" s="163">
        <f>ROUND(I106*H106,3)</f>
        <v>0</v>
      </c>
      <c r="R106" s="163">
        <f>ROUND(J106*H106,3)</f>
        <v>0</v>
      </c>
      <c r="S106" s="45"/>
      <c r="T106" s="164">
        <f>S106*H106</f>
        <v>0</v>
      </c>
      <c r="U106" s="164">
        <v>4.5620000000000001E-2</v>
      </c>
      <c r="V106" s="164">
        <f>U106*H106</f>
        <v>0.41058</v>
      </c>
      <c r="W106" s="164">
        <v>0</v>
      </c>
      <c r="X106" s="165">
        <f>W106*H106</f>
        <v>0</v>
      </c>
      <c r="AR106" s="13" t="s">
        <v>138</v>
      </c>
      <c r="AT106" s="13" t="s">
        <v>140</v>
      </c>
      <c r="AU106" s="13" t="s">
        <v>112</v>
      </c>
      <c r="AY106" s="13" t="s">
        <v>137</v>
      </c>
      <c r="BE106" s="166">
        <f>IF(O106="základná",K106,0)</f>
        <v>0</v>
      </c>
      <c r="BF106" s="166">
        <f>IF(O106="znížená",K106,0)</f>
        <v>0</v>
      </c>
      <c r="BG106" s="166">
        <f>IF(O106="zákl. prenesená",K106,0)</f>
        <v>0</v>
      </c>
      <c r="BH106" s="166">
        <f>IF(O106="zníž. prenesená",K106,0)</f>
        <v>0</v>
      </c>
      <c r="BI106" s="166">
        <f>IF(O106="nulová",K106,0)</f>
        <v>0</v>
      </c>
      <c r="BJ106" s="13" t="s">
        <v>112</v>
      </c>
      <c r="BK106" s="167">
        <f>ROUND(P106*H106,3)</f>
        <v>0</v>
      </c>
      <c r="BL106" s="13" t="s">
        <v>138</v>
      </c>
      <c r="BM106" s="13" t="s">
        <v>144</v>
      </c>
    </row>
    <row r="107" spans="2:65" s="10" customFormat="1" ht="22.95" customHeight="1">
      <c r="B107" s="141"/>
      <c r="D107" s="142" t="s">
        <v>73</v>
      </c>
      <c r="E107" s="153" t="s">
        <v>145</v>
      </c>
      <c r="F107" s="153" t="s">
        <v>146</v>
      </c>
      <c r="I107" s="144"/>
      <c r="J107" s="144"/>
      <c r="K107" s="154">
        <f>BK107</f>
        <v>0</v>
      </c>
      <c r="M107" s="141"/>
      <c r="N107" s="146"/>
      <c r="O107" s="147"/>
      <c r="P107" s="147"/>
      <c r="Q107" s="148">
        <f>SUM(Q108:Q110)</f>
        <v>0</v>
      </c>
      <c r="R107" s="148">
        <f>SUM(R108:R110)</f>
        <v>0</v>
      </c>
      <c r="S107" s="147"/>
      <c r="T107" s="149">
        <f>SUM(T108:T110)</f>
        <v>0</v>
      </c>
      <c r="U107" s="147"/>
      <c r="V107" s="149">
        <f>SUM(V108:V110)</f>
        <v>0</v>
      </c>
      <c r="W107" s="147"/>
      <c r="X107" s="150">
        <f>SUM(X108:X110)</f>
        <v>0</v>
      </c>
      <c r="AR107" s="142" t="s">
        <v>82</v>
      </c>
      <c r="AT107" s="151" t="s">
        <v>73</v>
      </c>
      <c r="AU107" s="151" t="s">
        <v>82</v>
      </c>
      <c r="AY107" s="142" t="s">
        <v>137</v>
      </c>
      <c r="BK107" s="152">
        <f>SUM(BK108:BK110)</f>
        <v>0</v>
      </c>
    </row>
    <row r="108" spans="2:65" s="1" customFormat="1" ht="16.5" customHeight="1">
      <c r="B108" s="122"/>
      <c r="C108" s="155" t="s">
        <v>112</v>
      </c>
      <c r="D108" s="155" t="s">
        <v>140</v>
      </c>
      <c r="E108" s="156" t="s">
        <v>147</v>
      </c>
      <c r="F108" s="157" t="s">
        <v>148</v>
      </c>
      <c r="G108" s="158" t="s">
        <v>149</v>
      </c>
      <c r="H108" s="159">
        <v>160.56</v>
      </c>
      <c r="I108" s="160"/>
      <c r="J108" s="160"/>
      <c r="K108" s="159">
        <f>ROUND(P108*H108,3)</f>
        <v>0</v>
      </c>
      <c r="L108" s="157" t="s">
        <v>1</v>
      </c>
      <c r="M108" s="27"/>
      <c r="N108" s="161" t="s">
        <v>1</v>
      </c>
      <c r="O108" s="162" t="s">
        <v>44</v>
      </c>
      <c r="P108" s="163">
        <f>I108+J108</f>
        <v>0</v>
      </c>
      <c r="Q108" s="163">
        <f>ROUND(I108*H108,3)</f>
        <v>0</v>
      </c>
      <c r="R108" s="163">
        <f>ROUND(J108*H108,3)</f>
        <v>0</v>
      </c>
      <c r="S108" s="45"/>
      <c r="T108" s="164">
        <f>S108*H108</f>
        <v>0</v>
      </c>
      <c r="U108" s="164">
        <v>0</v>
      </c>
      <c r="V108" s="164">
        <f>U108*H108</f>
        <v>0</v>
      </c>
      <c r="W108" s="164">
        <v>0</v>
      </c>
      <c r="X108" s="165">
        <f>W108*H108</f>
        <v>0</v>
      </c>
      <c r="AR108" s="13" t="s">
        <v>138</v>
      </c>
      <c r="AT108" s="13" t="s">
        <v>140</v>
      </c>
      <c r="AU108" s="13" t="s">
        <v>112</v>
      </c>
      <c r="AY108" s="13" t="s">
        <v>137</v>
      </c>
      <c r="BE108" s="166">
        <f>IF(O108="základná",K108,0)</f>
        <v>0</v>
      </c>
      <c r="BF108" s="166">
        <f>IF(O108="znížená",K108,0)</f>
        <v>0</v>
      </c>
      <c r="BG108" s="166">
        <f>IF(O108="zákl. prenesená",K108,0)</f>
        <v>0</v>
      </c>
      <c r="BH108" s="166">
        <f>IF(O108="zníž. prenesená",K108,0)</f>
        <v>0</v>
      </c>
      <c r="BI108" s="166">
        <f>IF(O108="nulová",K108,0)</f>
        <v>0</v>
      </c>
      <c r="BJ108" s="13" t="s">
        <v>112</v>
      </c>
      <c r="BK108" s="167">
        <f>ROUND(P108*H108,3)</f>
        <v>0</v>
      </c>
      <c r="BL108" s="13" t="s">
        <v>138</v>
      </c>
      <c r="BM108" s="13" t="s">
        <v>150</v>
      </c>
    </row>
    <row r="109" spans="2:65" s="11" customFormat="1">
      <c r="B109" s="168"/>
      <c r="D109" s="169" t="s">
        <v>151</v>
      </c>
      <c r="E109" s="170" t="s">
        <v>1</v>
      </c>
      <c r="F109" s="171" t="s">
        <v>152</v>
      </c>
      <c r="H109" s="172">
        <v>67.44</v>
      </c>
      <c r="I109" s="173"/>
      <c r="J109" s="173"/>
      <c r="M109" s="168"/>
      <c r="N109" s="174"/>
      <c r="O109" s="175"/>
      <c r="P109" s="175"/>
      <c r="Q109" s="175"/>
      <c r="R109" s="175"/>
      <c r="S109" s="175"/>
      <c r="T109" s="175"/>
      <c r="U109" s="175"/>
      <c r="V109" s="175"/>
      <c r="W109" s="175"/>
      <c r="X109" s="176"/>
      <c r="AT109" s="170" t="s">
        <v>151</v>
      </c>
      <c r="AU109" s="170" t="s">
        <v>112</v>
      </c>
      <c r="AV109" s="11" t="s">
        <v>112</v>
      </c>
      <c r="AW109" s="11" t="s">
        <v>4</v>
      </c>
      <c r="AX109" s="11" t="s">
        <v>74</v>
      </c>
      <c r="AY109" s="170" t="s">
        <v>137</v>
      </c>
    </row>
    <row r="110" spans="2:65" s="11" customFormat="1">
      <c r="B110" s="168"/>
      <c r="D110" s="169" t="s">
        <v>151</v>
      </c>
      <c r="E110" s="170" t="s">
        <v>1</v>
      </c>
      <c r="F110" s="171" t="s">
        <v>153</v>
      </c>
      <c r="H110" s="172">
        <v>93.12</v>
      </c>
      <c r="I110" s="173"/>
      <c r="J110" s="173"/>
      <c r="M110" s="168"/>
      <c r="N110" s="174"/>
      <c r="O110" s="175"/>
      <c r="P110" s="175"/>
      <c r="Q110" s="175"/>
      <c r="R110" s="175"/>
      <c r="S110" s="175"/>
      <c r="T110" s="175"/>
      <c r="U110" s="175"/>
      <c r="V110" s="175"/>
      <c r="W110" s="175"/>
      <c r="X110" s="176"/>
      <c r="AT110" s="170" t="s">
        <v>151</v>
      </c>
      <c r="AU110" s="170" t="s">
        <v>112</v>
      </c>
      <c r="AV110" s="11" t="s">
        <v>112</v>
      </c>
      <c r="AW110" s="11" t="s">
        <v>4</v>
      </c>
      <c r="AX110" s="11" t="s">
        <v>74</v>
      </c>
      <c r="AY110" s="170" t="s">
        <v>137</v>
      </c>
    </row>
    <row r="111" spans="2:65" s="10" customFormat="1" ht="22.95" customHeight="1">
      <c r="B111" s="141"/>
      <c r="D111" s="142" t="s">
        <v>73</v>
      </c>
      <c r="E111" s="153" t="s">
        <v>154</v>
      </c>
      <c r="F111" s="153" t="s">
        <v>155</v>
      </c>
      <c r="I111" s="144"/>
      <c r="J111" s="144"/>
      <c r="K111" s="154">
        <f>BK111</f>
        <v>0</v>
      </c>
      <c r="M111" s="141"/>
      <c r="N111" s="146"/>
      <c r="O111" s="147"/>
      <c r="P111" s="147"/>
      <c r="Q111" s="148">
        <f>SUM(Q112:Q147)</f>
        <v>0</v>
      </c>
      <c r="R111" s="148">
        <f>SUM(R112:R147)</f>
        <v>0</v>
      </c>
      <c r="S111" s="147"/>
      <c r="T111" s="149">
        <f>SUM(T112:T147)</f>
        <v>0</v>
      </c>
      <c r="U111" s="147"/>
      <c r="V111" s="149">
        <f>SUM(V112:V147)</f>
        <v>2.3909375000000006</v>
      </c>
      <c r="W111" s="147"/>
      <c r="X111" s="150">
        <f>SUM(X112:X147)</f>
        <v>1.76654</v>
      </c>
      <c r="AR111" s="142" t="s">
        <v>82</v>
      </c>
      <c r="AT111" s="151" t="s">
        <v>73</v>
      </c>
      <c r="AU111" s="151" t="s">
        <v>82</v>
      </c>
      <c r="AY111" s="142" t="s">
        <v>137</v>
      </c>
      <c r="BK111" s="152">
        <f>SUM(BK112:BK147)</f>
        <v>0</v>
      </c>
    </row>
    <row r="112" spans="2:65" s="1" customFormat="1" ht="16.5" customHeight="1">
      <c r="B112" s="122"/>
      <c r="C112" s="155" t="s">
        <v>156</v>
      </c>
      <c r="D112" s="155" t="s">
        <v>140</v>
      </c>
      <c r="E112" s="156" t="s">
        <v>157</v>
      </c>
      <c r="F112" s="157" t="s">
        <v>158</v>
      </c>
      <c r="G112" s="158" t="s">
        <v>159</v>
      </c>
      <c r="H112" s="159">
        <v>19.899999999999999</v>
      </c>
      <c r="I112" s="160"/>
      <c r="J112" s="160"/>
      <c r="K112" s="159">
        <f>ROUND(P112*H112,3)</f>
        <v>0</v>
      </c>
      <c r="L112" s="157" t="s">
        <v>1</v>
      </c>
      <c r="M112" s="27"/>
      <c r="N112" s="161" t="s">
        <v>1</v>
      </c>
      <c r="O112" s="162" t="s">
        <v>44</v>
      </c>
      <c r="P112" s="163">
        <f>I112+J112</f>
        <v>0</v>
      </c>
      <c r="Q112" s="163">
        <f>ROUND(I112*H112,3)</f>
        <v>0</v>
      </c>
      <c r="R112" s="163">
        <f>ROUND(J112*H112,3)</f>
        <v>0</v>
      </c>
      <c r="S112" s="45"/>
      <c r="T112" s="164">
        <f>S112*H112</f>
        <v>0</v>
      </c>
      <c r="U112" s="164">
        <v>0</v>
      </c>
      <c r="V112" s="164">
        <f>U112*H112</f>
        <v>0</v>
      </c>
      <c r="W112" s="164">
        <v>1.2999999999999999E-2</v>
      </c>
      <c r="X112" s="165">
        <f>W112*H112</f>
        <v>0.25869999999999999</v>
      </c>
      <c r="AR112" s="13" t="s">
        <v>138</v>
      </c>
      <c r="AT112" s="13" t="s">
        <v>140</v>
      </c>
      <c r="AU112" s="13" t="s">
        <v>112</v>
      </c>
      <c r="AY112" s="13" t="s">
        <v>137</v>
      </c>
      <c r="BE112" s="166">
        <f>IF(O112="základná",K112,0)</f>
        <v>0</v>
      </c>
      <c r="BF112" s="166">
        <f>IF(O112="znížená",K112,0)</f>
        <v>0</v>
      </c>
      <c r="BG112" s="166">
        <f>IF(O112="zákl. prenesená",K112,0)</f>
        <v>0</v>
      </c>
      <c r="BH112" s="166">
        <f>IF(O112="zníž. prenesená",K112,0)</f>
        <v>0</v>
      </c>
      <c r="BI112" s="166">
        <f>IF(O112="nulová",K112,0)</f>
        <v>0</v>
      </c>
      <c r="BJ112" s="13" t="s">
        <v>112</v>
      </c>
      <c r="BK112" s="167">
        <f>ROUND(P112*H112,3)</f>
        <v>0</v>
      </c>
      <c r="BL112" s="13" t="s">
        <v>138</v>
      </c>
      <c r="BM112" s="13" t="s">
        <v>160</v>
      </c>
    </row>
    <row r="113" spans="2:65" s="1" customFormat="1" ht="16.5" customHeight="1">
      <c r="B113" s="122"/>
      <c r="C113" s="155" t="s">
        <v>138</v>
      </c>
      <c r="D113" s="155" t="s">
        <v>140</v>
      </c>
      <c r="E113" s="156" t="s">
        <v>161</v>
      </c>
      <c r="F113" s="157" t="s">
        <v>162</v>
      </c>
      <c r="G113" s="158" t="s">
        <v>163</v>
      </c>
      <c r="H113" s="159">
        <v>38</v>
      </c>
      <c r="I113" s="160"/>
      <c r="J113" s="160"/>
      <c r="K113" s="159">
        <f>ROUND(P113*H113,3)</f>
        <v>0</v>
      </c>
      <c r="L113" s="157" t="s">
        <v>164</v>
      </c>
      <c r="M113" s="27"/>
      <c r="N113" s="161" t="s">
        <v>1</v>
      </c>
      <c r="O113" s="162" t="s">
        <v>44</v>
      </c>
      <c r="P113" s="163">
        <f>I113+J113</f>
        <v>0</v>
      </c>
      <c r="Q113" s="163">
        <f>ROUND(I113*H113,3)</f>
        <v>0</v>
      </c>
      <c r="R113" s="163">
        <f>ROUND(J113*H113,3)</f>
        <v>0</v>
      </c>
      <c r="S113" s="45"/>
      <c r="T113" s="164">
        <f>S113*H113</f>
        <v>0</v>
      </c>
      <c r="U113" s="164">
        <v>1.0000000000000001E-5</v>
      </c>
      <c r="V113" s="164">
        <f>U113*H113</f>
        <v>3.8000000000000002E-4</v>
      </c>
      <c r="W113" s="164">
        <v>5.0000000000000002E-5</v>
      </c>
      <c r="X113" s="165">
        <f>W113*H113</f>
        <v>1.9E-3</v>
      </c>
      <c r="AR113" s="13" t="s">
        <v>138</v>
      </c>
      <c r="AT113" s="13" t="s">
        <v>140</v>
      </c>
      <c r="AU113" s="13" t="s">
        <v>112</v>
      </c>
      <c r="AY113" s="13" t="s">
        <v>137</v>
      </c>
      <c r="BE113" s="166">
        <f>IF(O113="základná",K113,0)</f>
        <v>0</v>
      </c>
      <c r="BF113" s="166">
        <f>IF(O113="znížená",K113,0)</f>
        <v>0</v>
      </c>
      <c r="BG113" s="166">
        <f>IF(O113="zákl. prenesená",K113,0)</f>
        <v>0</v>
      </c>
      <c r="BH113" s="166">
        <f>IF(O113="zníž. prenesená",K113,0)</f>
        <v>0</v>
      </c>
      <c r="BI113" s="166">
        <f>IF(O113="nulová",K113,0)</f>
        <v>0</v>
      </c>
      <c r="BJ113" s="13" t="s">
        <v>112</v>
      </c>
      <c r="BK113" s="167">
        <f>ROUND(P113*H113,3)</f>
        <v>0</v>
      </c>
      <c r="BL113" s="13" t="s">
        <v>138</v>
      </c>
      <c r="BM113" s="13" t="s">
        <v>165</v>
      </c>
    </row>
    <row r="114" spans="2:65" s="1" customFormat="1" ht="16.5" customHeight="1">
      <c r="B114" s="122"/>
      <c r="C114" s="155" t="s">
        <v>166</v>
      </c>
      <c r="D114" s="155" t="s">
        <v>140</v>
      </c>
      <c r="E114" s="156" t="s">
        <v>167</v>
      </c>
      <c r="F114" s="157" t="s">
        <v>168</v>
      </c>
      <c r="G114" s="158" t="s">
        <v>163</v>
      </c>
      <c r="H114" s="159">
        <v>266</v>
      </c>
      <c r="I114" s="160"/>
      <c r="J114" s="160"/>
      <c r="K114" s="159">
        <f>ROUND(P114*H114,3)</f>
        <v>0</v>
      </c>
      <c r="L114" s="157" t="s">
        <v>164</v>
      </c>
      <c r="M114" s="27"/>
      <c r="N114" s="161" t="s">
        <v>1</v>
      </c>
      <c r="O114" s="162" t="s">
        <v>44</v>
      </c>
      <c r="P114" s="163">
        <f>I114+J114</f>
        <v>0</v>
      </c>
      <c r="Q114" s="163">
        <f>ROUND(I114*H114,3)</f>
        <v>0</v>
      </c>
      <c r="R114" s="163">
        <f>ROUND(J114*H114,3)</f>
        <v>0</v>
      </c>
      <c r="S114" s="45"/>
      <c r="T114" s="164">
        <f>S114*H114</f>
        <v>0</v>
      </c>
      <c r="U114" s="164">
        <v>1.0000000000000001E-5</v>
      </c>
      <c r="V114" s="164">
        <f>U114*H114</f>
        <v>2.66E-3</v>
      </c>
      <c r="W114" s="164">
        <v>9.0000000000000006E-5</v>
      </c>
      <c r="X114" s="165">
        <f>W114*H114</f>
        <v>2.3940000000000003E-2</v>
      </c>
      <c r="AR114" s="13" t="s">
        <v>138</v>
      </c>
      <c r="AT114" s="13" t="s">
        <v>140</v>
      </c>
      <c r="AU114" s="13" t="s">
        <v>112</v>
      </c>
      <c r="AY114" s="13" t="s">
        <v>137</v>
      </c>
      <c r="BE114" s="166">
        <f>IF(O114="základná",K114,0)</f>
        <v>0</v>
      </c>
      <c r="BF114" s="166">
        <f>IF(O114="znížená",K114,0)</f>
        <v>0</v>
      </c>
      <c r="BG114" s="166">
        <f>IF(O114="zákl. prenesená",K114,0)</f>
        <v>0</v>
      </c>
      <c r="BH114" s="166">
        <f>IF(O114="zníž. prenesená",K114,0)</f>
        <v>0</v>
      </c>
      <c r="BI114" s="166">
        <f>IF(O114="nulová",K114,0)</f>
        <v>0</v>
      </c>
      <c r="BJ114" s="13" t="s">
        <v>112</v>
      </c>
      <c r="BK114" s="167">
        <f>ROUND(P114*H114,3)</f>
        <v>0</v>
      </c>
      <c r="BL114" s="13" t="s">
        <v>138</v>
      </c>
      <c r="BM114" s="13" t="s">
        <v>169</v>
      </c>
    </row>
    <row r="115" spans="2:65" s="11" customFormat="1">
      <c r="B115" s="168"/>
      <c r="D115" s="169" t="s">
        <v>151</v>
      </c>
      <c r="E115" s="170" t="s">
        <v>1</v>
      </c>
      <c r="F115" s="171" t="s">
        <v>170</v>
      </c>
      <c r="H115" s="172">
        <v>266</v>
      </c>
      <c r="I115" s="173"/>
      <c r="J115" s="173"/>
      <c r="M115" s="168"/>
      <c r="N115" s="174"/>
      <c r="O115" s="175"/>
      <c r="P115" s="175"/>
      <c r="Q115" s="175"/>
      <c r="R115" s="175"/>
      <c r="S115" s="175"/>
      <c r="T115" s="175"/>
      <c r="U115" s="175"/>
      <c r="V115" s="175"/>
      <c r="W115" s="175"/>
      <c r="X115" s="176"/>
      <c r="AT115" s="170" t="s">
        <v>151</v>
      </c>
      <c r="AU115" s="170" t="s">
        <v>112</v>
      </c>
      <c r="AV115" s="11" t="s">
        <v>112</v>
      </c>
      <c r="AW115" s="11" t="s">
        <v>4</v>
      </c>
      <c r="AX115" s="11" t="s">
        <v>74</v>
      </c>
      <c r="AY115" s="170" t="s">
        <v>137</v>
      </c>
    </row>
    <row r="116" spans="2:65" s="1" customFormat="1" ht="16.5" customHeight="1">
      <c r="B116" s="122"/>
      <c r="C116" s="155" t="s">
        <v>145</v>
      </c>
      <c r="D116" s="155" t="s">
        <v>140</v>
      </c>
      <c r="E116" s="156" t="s">
        <v>171</v>
      </c>
      <c r="F116" s="157" t="s">
        <v>172</v>
      </c>
      <c r="G116" s="158" t="s">
        <v>163</v>
      </c>
      <c r="H116" s="159">
        <v>76</v>
      </c>
      <c r="I116" s="160"/>
      <c r="J116" s="160"/>
      <c r="K116" s="159">
        <f>ROUND(P116*H116,3)</f>
        <v>0</v>
      </c>
      <c r="L116" s="157" t="s">
        <v>164</v>
      </c>
      <c r="M116" s="27"/>
      <c r="N116" s="161" t="s">
        <v>1</v>
      </c>
      <c r="O116" s="162" t="s">
        <v>44</v>
      </c>
      <c r="P116" s="163">
        <f>I116+J116</f>
        <v>0</v>
      </c>
      <c r="Q116" s="163">
        <f>ROUND(I116*H116,3)</f>
        <v>0</v>
      </c>
      <c r="R116" s="163">
        <f>ROUND(J116*H116,3)</f>
        <v>0</v>
      </c>
      <c r="S116" s="45"/>
      <c r="T116" s="164">
        <f>S116*H116</f>
        <v>0</v>
      </c>
      <c r="U116" s="164">
        <v>1.0000000000000001E-5</v>
      </c>
      <c r="V116" s="164">
        <f>U116*H116</f>
        <v>7.6000000000000004E-4</v>
      </c>
      <c r="W116" s="164">
        <v>1.4999999999999999E-4</v>
      </c>
      <c r="X116" s="165">
        <f>W116*H116</f>
        <v>1.1399999999999999E-2</v>
      </c>
      <c r="AR116" s="13" t="s">
        <v>138</v>
      </c>
      <c r="AT116" s="13" t="s">
        <v>140</v>
      </c>
      <c r="AU116" s="13" t="s">
        <v>112</v>
      </c>
      <c r="AY116" s="13" t="s">
        <v>137</v>
      </c>
      <c r="BE116" s="166">
        <f>IF(O116="základná",K116,0)</f>
        <v>0</v>
      </c>
      <c r="BF116" s="166">
        <f>IF(O116="znížená",K116,0)</f>
        <v>0</v>
      </c>
      <c r="BG116" s="166">
        <f>IF(O116="zákl. prenesená",K116,0)</f>
        <v>0</v>
      </c>
      <c r="BH116" s="166">
        <f>IF(O116="zníž. prenesená",K116,0)</f>
        <v>0</v>
      </c>
      <c r="BI116" s="166">
        <f>IF(O116="nulová",K116,0)</f>
        <v>0</v>
      </c>
      <c r="BJ116" s="13" t="s">
        <v>112</v>
      </c>
      <c r="BK116" s="167">
        <f>ROUND(P116*H116,3)</f>
        <v>0</v>
      </c>
      <c r="BL116" s="13" t="s">
        <v>138</v>
      </c>
      <c r="BM116" s="13" t="s">
        <v>173</v>
      </c>
    </row>
    <row r="117" spans="2:65" s="11" customFormat="1">
      <c r="B117" s="168"/>
      <c r="D117" s="169" t="s">
        <v>151</v>
      </c>
      <c r="E117" s="170" t="s">
        <v>1</v>
      </c>
      <c r="F117" s="171" t="s">
        <v>174</v>
      </c>
      <c r="H117" s="172">
        <v>76</v>
      </c>
      <c r="I117" s="173"/>
      <c r="J117" s="173"/>
      <c r="M117" s="168"/>
      <c r="N117" s="174"/>
      <c r="O117" s="175"/>
      <c r="P117" s="175"/>
      <c r="Q117" s="175"/>
      <c r="R117" s="175"/>
      <c r="S117" s="175"/>
      <c r="T117" s="175"/>
      <c r="U117" s="175"/>
      <c r="V117" s="175"/>
      <c r="W117" s="175"/>
      <c r="X117" s="176"/>
      <c r="AT117" s="170" t="s">
        <v>151</v>
      </c>
      <c r="AU117" s="170" t="s">
        <v>112</v>
      </c>
      <c r="AV117" s="11" t="s">
        <v>112</v>
      </c>
      <c r="AW117" s="11" t="s">
        <v>4</v>
      </c>
      <c r="AX117" s="11" t="s">
        <v>74</v>
      </c>
      <c r="AY117" s="170" t="s">
        <v>137</v>
      </c>
    </row>
    <row r="118" spans="2:65" s="1" customFormat="1" ht="16.5" customHeight="1">
      <c r="B118" s="122"/>
      <c r="C118" s="155" t="s">
        <v>175</v>
      </c>
      <c r="D118" s="155" t="s">
        <v>140</v>
      </c>
      <c r="E118" s="156" t="s">
        <v>176</v>
      </c>
      <c r="F118" s="157" t="s">
        <v>177</v>
      </c>
      <c r="G118" s="158" t="s">
        <v>159</v>
      </c>
      <c r="H118" s="159">
        <v>8.1999999999999993</v>
      </c>
      <c r="I118" s="160"/>
      <c r="J118" s="160"/>
      <c r="K118" s="159">
        <f>ROUND(P118*H118,3)</f>
        <v>0</v>
      </c>
      <c r="L118" s="157" t="s">
        <v>164</v>
      </c>
      <c r="M118" s="27"/>
      <c r="N118" s="161" t="s">
        <v>1</v>
      </c>
      <c r="O118" s="162" t="s">
        <v>44</v>
      </c>
      <c r="P118" s="163">
        <f>I118+J118</f>
        <v>0</v>
      </c>
      <c r="Q118" s="163">
        <f>ROUND(I118*H118,3)</f>
        <v>0</v>
      </c>
      <c r="R118" s="163">
        <f>ROUND(J118*H118,3)</f>
        <v>0</v>
      </c>
      <c r="S118" s="45"/>
      <c r="T118" s="164">
        <f>S118*H118</f>
        <v>0</v>
      </c>
      <c r="U118" s="164">
        <v>0</v>
      </c>
      <c r="V118" s="164">
        <f>U118*H118</f>
        <v>0</v>
      </c>
      <c r="W118" s="164">
        <v>2.1999999999999999E-2</v>
      </c>
      <c r="X118" s="165">
        <f>W118*H118</f>
        <v>0.18039999999999998</v>
      </c>
      <c r="AR118" s="13" t="s">
        <v>138</v>
      </c>
      <c r="AT118" s="13" t="s">
        <v>140</v>
      </c>
      <c r="AU118" s="13" t="s">
        <v>112</v>
      </c>
      <c r="AY118" s="13" t="s">
        <v>137</v>
      </c>
      <c r="BE118" s="166">
        <f>IF(O118="základná",K118,0)</f>
        <v>0</v>
      </c>
      <c r="BF118" s="166">
        <f>IF(O118="znížená",K118,0)</f>
        <v>0</v>
      </c>
      <c r="BG118" s="166">
        <f>IF(O118="zákl. prenesená",K118,0)</f>
        <v>0</v>
      </c>
      <c r="BH118" s="166">
        <f>IF(O118="zníž. prenesená",K118,0)</f>
        <v>0</v>
      </c>
      <c r="BI118" s="166">
        <f>IF(O118="nulová",K118,0)</f>
        <v>0</v>
      </c>
      <c r="BJ118" s="13" t="s">
        <v>112</v>
      </c>
      <c r="BK118" s="167">
        <f>ROUND(P118*H118,3)</f>
        <v>0</v>
      </c>
      <c r="BL118" s="13" t="s">
        <v>138</v>
      </c>
      <c r="BM118" s="13" t="s">
        <v>178</v>
      </c>
    </row>
    <row r="119" spans="2:65" s="1" customFormat="1" ht="16.5" customHeight="1">
      <c r="B119" s="122"/>
      <c r="C119" s="155" t="s">
        <v>179</v>
      </c>
      <c r="D119" s="155" t="s">
        <v>140</v>
      </c>
      <c r="E119" s="156" t="s">
        <v>180</v>
      </c>
      <c r="F119" s="157" t="s">
        <v>181</v>
      </c>
      <c r="G119" s="158" t="s">
        <v>159</v>
      </c>
      <c r="H119" s="159">
        <v>108.5</v>
      </c>
      <c r="I119" s="160"/>
      <c r="J119" s="160"/>
      <c r="K119" s="159">
        <f>ROUND(P119*H119,3)</f>
        <v>0</v>
      </c>
      <c r="L119" s="157" t="s">
        <v>1</v>
      </c>
      <c r="M119" s="27"/>
      <c r="N119" s="161" t="s">
        <v>1</v>
      </c>
      <c r="O119" s="162" t="s">
        <v>44</v>
      </c>
      <c r="P119" s="163">
        <f>I119+J119</f>
        <v>0</v>
      </c>
      <c r="Q119" s="163">
        <f>ROUND(I119*H119,3)</f>
        <v>0</v>
      </c>
      <c r="R119" s="163">
        <f>ROUND(J119*H119,3)</f>
        <v>0</v>
      </c>
      <c r="S119" s="45"/>
      <c r="T119" s="164">
        <f>S119*H119</f>
        <v>0</v>
      </c>
      <c r="U119" s="164">
        <v>0</v>
      </c>
      <c r="V119" s="164">
        <f>U119*H119</f>
        <v>0</v>
      </c>
      <c r="W119" s="164">
        <v>0</v>
      </c>
      <c r="X119" s="165">
        <f>W119*H119</f>
        <v>0</v>
      </c>
      <c r="AR119" s="13" t="s">
        <v>138</v>
      </c>
      <c r="AT119" s="13" t="s">
        <v>140</v>
      </c>
      <c r="AU119" s="13" t="s">
        <v>112</v>
      </c>
      <c r="AY119" s="13" t="s">
        <v>137</v>
      </c>
      <c r="BE119" s="166">
        <f>IF(O119="základná",K119,0)</f>
        <v>0</v>
      </c>
      <c r="BF119" s="166">
        <f>IF(O119="znížená",K119,0)</f>
        <v>0</v>
      </c>
      <c r="BG119" s="166">
        <f>IF(O119="zákl. prenesená",K119,0)</f>
        <v>0</v>
      </c>
      <c r="BH119" s="166">
        <f>IF(O119="zníž. prenesená",K119,0)</f>
        <v>0</v>
      </c>
      <c r="BI119" s="166">
        <f>IF(O119="nulová",K119,0)</f>
        <v>0</v>
      </c>
      <c r="BJ119" s="13" t="s">
        <v>112</v>
      </c>
      <c r="BK119" s="167">
        <f>ROUND(P119*H119,3)</f>
        <v>0</v>
      </c>
      <c r="BL119" s="13" t="s">
        <v>138</v>
      </c>
      <c r="BM119" s="13" t="s">
        <v>182</v>
      </c>
    </row>
    <row r="120" spans="2:65" s="11" customFormat="1">
      <c r="B120" s="168"/>
      <c r="D120" s="169" t="s">
        <v>151</v>
      </c>
      <c r="E120" s="170" t="s">
        <v>1</v>
      </c>
      <c r="F120" s="171" t="s">
        <v>183</v>
      </c>
      <c r="H120" s="172">
        <v>28.6</v>
      </c>
      <c r="I120" s="173"/>
      <c r="J120" s="173"/>
      <c r="M120" s="168"/>
      <c r="N120" s="174"/>
      <c r="O120" s="175"/>
      <c r="P120" s="175"/>
      <c r="Q120" s="175"/>
      <c r="R120" s="175"/>
      <c r="S120" s="175"/>
      <c r="T120" s="175"/>
      <c r="U120" s="175"/>
      <c r="V120" s="175"/>
      <c r="W120" s="175"/>
      <c r="X120" s="176"/>
      <c r="AT120" s="170" t="s">
        <v>151</v>
      </c>
      <c r="AU120" s="170" t="s">
        <v>112</v>
      </c>
      <c r="AV120" s="11" t="s">
        <v>112</v>
      </c>
      <c r="AW120" s="11" t="s">
        <v>4</v>
      </c>
      <c r="AX120" s="11" t="s">
        <v>74</v>
      </c>
      <c r="AY120" s="170" t="s">
        <v>137</v>
      </c>
    </row>
    <row r="121" spans="2:65" s="11" customFormat="1">
      <c r="B121" s="168"/>
      <c r="D121" s="169" t="s">
        <v>151</v>
      </c>
      <c r="E121" s="170" t="s">
        <v>1</v>
      </c>
      <c r="F121" s="171" t="s">
        <v>184</v>
      </c>
      <c r="H121" s="172">
        <v>34.1</v>
      </c>
      <c r="I121" s="173"/>
      <c r="J121" s="173"/>
      <c r="M121" s="168"/>
      <c r="N121" s="174"/>
      <c r="O121" s="175"/>
      <c r="P121" s="175"/>
      <c r="Q121" s="175"/>
      <c r="R121" s="175"/>
      <c r="S121" s="175"/>
      <c r="T121" s="175"/>
      <c r="U121" s="175"/>
      <c r="V121" s="175"/>
      <c r="W121" s="175"/>
      <c r="X121" s="176"/>
      <c r="AT121" s="170" t="s">
        <v>151</v>
      </c>
      <c r="AU121" s="170" t="s">
        <v>112</v>
      </c>
      <c r="AV121" s="11" t="s">
        <v>112</v>
      </c>
      <c r="AW121" s="11" t="s">
        <v>4</v>
      </c>
      <c r="AX121" s="11" t="s">
        <v>74</v>
      </c>
      <c r="AY121" s="170" t="s">
        <v>137</v>
      </c>
    </row>
    <row r="122" spans="2:65" s="11" customFormat="1">
      <c r="B122" s="168"/>
      <c r="D122" s="169" t="s">
        <v>151</v>
      </c>
      <c r="E122" s="170" t="s">
        <v>1</v>
      </c>
      <c r="F122" s="171" t="s">
        <v>185</v>
      </c>
      <c r="H122" s="172">
        <v>45.8</v>
      </c>
      <c r="I122" s="173"/>
      <c r="J122" s="173"/>
      <c r="M122" s="168"/>
      <c r="N122" s="174"/>
      <c r="O122" s="175"/>
      <c r="P122" s="175"/>
      <c r="Q122" s="175"/>
      <c r="R122" s="175"/>
      <c r="S122" s="175"/>
      <c r="T122" s="175"/>
      <c r="U122" s="175"/>
      <c r="V122" s="175"/>
      <c r="W122" s="175"/>
      <c r="X122" s="176"/>
      <c r="AT122" s="170" t="s">
        <v>151</v>
      </c>
      <c r="AU122" s="170" t="s">
        <v>112</v>
      </c>
      <c r="AV122" s="11" t="s">
        <v>112</v>
      </c>
      <c r="AW122" s="11" t="s">
        <v>4</v>
      </c>
      <c r="AX122" s="11" t="s">
        <v>74</v>
      </c>
      <c r="AY122" s="170" t="s">
        <v>137</v>
      </c>
    </row>
    <row r="123" spans="2:65" s="1" customFormat="1" ht="16.5" customHeight="1">
      <c r="B123" s="122"/>
      <c r="C123" s="155" t="s">
        <v>154</v>
      </c>
      <c r="D123" s="155" t="s">
        <v>140</v>
      </c>
      <c r="E123" s="156" t="s">
        <v>186</v>
      </c>
      <c r="F123" s="157" t="s">
        <v>187</v>
      </c>
      <c r="G123" s="158" t="s">
        <v>159</v>
      </c>
      <c r="H123" s="159">
        <v>16.600000000000001</v>
      </c>
      <c r="I123" s="160"/>
      <c r="J123" s="160"/>
      <c r="K123" s="159">
        <f>ROUND(P123*H123,3)</f>
        <v>0</v>
      </c>
      <c r="L123" s="157" t="s">
        <v>1</v>
      </c>
      <c r="M123" s="27"/>
      <c r="N123" s="161" t="s">
        <v>1</v>
      </c>
      <c r="O123" s="162" t="s">
        <v>44</v>
      </c>
      <c r="P123" s="163">
        <f>I123+J123</f>
        <v>0</v>
      </c>
      <c r="Q123" s="163">
        <f>ROUND(I123*H123,3)</f>
        <v>0</v>
      </c>
      <c r="R123" s="163">
        <f>ROUND(J123*H123,3)</f>
        <v>0</v>
      </c>
      <c r="S123" s="45"/>
      <c r="T123" s="164">
        <f>S123*H123</f>
        <v>0</v>
      </c>
      <c r="U123" s="164">
        <v>0</v>
      </c>
      <c r="V123" s="164">
        <f>U123*H123</f>
        <v>0</v>
      </c>
      <c r="W123" s="164">
        <v>0</v>
      </c>
      <c r="X123" s="165">
        <f>W123*H123</f>
        <v>0</v>
      </c>
      <c r="AR123" s="13" t="s">
        <v>138</v>
      </c>
      <c r="AT123" s="13" t="s">
        <v>140</v>
      </c>
      <c r="AU123" s="13" t="s">
        <v>112</v>
      </c>
      <c r="AY123" s="13" t="s">
        <v>137</v>
      </c>
      <c r="BE123" s="166">
        <f>IF(O123="základná",K123,0)</f>
        <v>0</v>
      </c>
      <c r="BF123" s="166">
        <f>IF(O123="znížená",K123,0)</f>
        <v>0</v>
      </c>
      <c r="BG123" s="166">
        <f>IF(O123="zákl. prenesená",K123,0)</f>
        <v>0</v>
      </c>
      <c r="BH123" s="166">
        <f>IF(O123="zníž. prenesená",K123,0)</f>
        <v>0</v>
      </c>
      <c r="BI123" s="166">
        <f>IF(O123="nulová",K123,0)</f>
        <v>0</v>
      </c>
      <c r="BJ123" s="13" t="s">
        <v>112</v>
      </c>
      <c r="BK123" s="167">
        <f>ROUND(P123*H123,3)</f>
        <v>0</v>
      </c>
      <c r="BL123" s="13" t="s">
        <v>138</v>
      </c>
      <c r="BM123" s="13" t="s">
        <v>188</v>
      </c>
    </row>
    <row r="124" spans="2:65" s="1" customFormat="1" ht="16.5" customHeight="1">
      <c r="B124" s="122"/>
      <c r="C124" s="155" t="s">
        <v>189</v>
      </c>
      <c r="D124" s="155" t="s">
        <v>140</v>
      </c>
      <c r="E124" s="156" t="s">
        <v>190</v>
      </c>
      <c r="F124" s="157" t="s">
        <v>191</v>
      </c>
      <c r="G124" s="158" t="s">
        <v>159</v>
      </c>
      <c r="H124" s="159">
        <v>50.8</v>
      </c>
      <c r="I124" s="160"/>
      <c r="J124" s="160"/>
      <c r="K124" s="159">
        <f>ROUND(P124*H124,3)</f>
        <v>0</v>
      </c>
      <c r="L124" s="157" t="s">
        <v>1</v>
      </c>
      <c r="M124" s="27"/>
      <c r="N124" s="161" t="s">
        <v>1</v>
      </c>
      <c r="O124" s="162" t="s">
        <v>44</v>
      </c>
      <c r="P124" s="163">
        <f>I124+J124</f>
        <v>0</v>
      </c>
      <c r="Q124" s="163">
        <f>ROUND(I124*H124,3)</f>
        <v>0</v>
      </c>
      <c r="R124" s="163">
        <f>ROUND(J124*H124,3)</f>
        <v>0</v>
      </c>
      <c r="S124" s="45"/>
      <c r="T124" s="164">
        <f>S124*H124</f>
        <v>0</v>
      </c>
      <c r="U124" s="164">
        <v>0</v>
      </c>
      <c r="V124" s="164">
        <f>U124*H124</f>
        <v>0</v>
      </c>
      <c r="W124" s="164">
        <v>1.6E-2</v>
      </c>
      <c r="X124" s="165">
        <f>W124*H124</f>
        <v>0.81279999999999997</v>
      </c>
      <c r="AR124" s="13" t="s">
        <v>138</v>
      </c>
      <c r="AT124" s="13" t="s">
        <v>140</v>
      </c>
      <c r="AU124" s="13" t="s">
        <v>112</v>
      </c>
      <c r="AY124" s="13" t="s">
        <v>137</v>
      </c>
      <c r="BE124" s="166">
        <f>IF(O124="základná",K124,0)</f>
        <v>0</v>
      </c>
      <c r="BF124" s="166">
        <f>IF(O124="znížená",K124,0)</f>
        <v>0</v>
      </c>
      <c r="BG124" s="166">
        <f>IF(O124="zákl. prenesená",K124,0)</f>
        <v>0</v>
      </c>
      <c r="BH124" s="166">
        <f>IF(O124="zníž. prenesená",K124,0)</f>
        <v>0</v>
      </c>
      <c r="BI124" s="166">
        <f>IF(O124="nulová",K124,0)</f>
        <v>0</v>
      </c>
      <c r="BJ124" s="13" t="s">
        <v>112</v>
      </c>
      <c r="BK124" s="167">
        <f>ROUND(P124*H124,3)</f>
        <v>0</v>
      </c>
      <c r="BL124" s="13" t="s">
        <v>138</v>
      </c>
      <c r="BM124" s="13" t="s">
        <v>192</v>
      </c>
    </row>
    <row r="125" spans="2:65" s="11" customFormat="1">
      <c r="B125" s="168"/>
      <c r="D125" s="169" t="s">
        <v>151</v>
      </c>
      <c r="E125" s="170" t="s">
        <v>1</v>
      </c>
      <c r="F125" s="171" t="s">
        <v>193</v>
      </c>
      <c r="H125" s="172">
        <v>17.399999999999999</v>
      </c>
      <c r="I125" s="173"/>
      <c r="J125" s="173"/>
      <c r="M125" s="168"/>
      <c r="N125" s="174"/>
      <c r="O125" s="175"/>
      <c r="P125" s="175"/>
      <c r="Q125" s="175"/>
      <c r="R125" s="175"/>
      <c r="S125" s="175"/>
      <c r="T125" s="175"/>
      <c r="U125" s="175"/>
      <c r="V125" s="175"/>
      <c r="W125" s="175"/>
      <c r="X125" s="176"/>
      <c r="AT125" s="170" t="s">
        <v>151</v>
      </c>
      <c r="AU125" s="170" t="s">
        <v>112</v>
      </c>
      <c r="AV125" s="11" t="s">
        <v>112</v>
      </c>
      <c r="AW125" s="11" t="s">
        <v>4</v>
      </c>
      <c r="AX125" s="11" t="s">
        <v>74</v>
      </c>
      <c r="AY125" s="170" t="s">
        <v>137</v>
      </c>
    </row>
    <row r="126" spans="2:65" s="11" customFormat="1">
      <c r="B126" s="168"/>
      <c r="D126" s="169" t="s">
        <v>151</v>
      </c>
      <c r="E126" s="170" t="s">
        <v>1</v>
      </c>
      <c r="F126" s="171" t="s">
        <v>194</v>
      </c>
      <c r="H126" s="172">
        <v>21.5</v>
      </c>
      <c r="I126" s="173"/>
      <c r="J126" s="173"/>
      <c r="M126" s="168"/>
      <c r="N126" s="174"/>
      <c r="O126" s="175"/>
      <c r="P126" s="175"/>
      <c r="Q126" s="175"/>
      <c r="R126" s="175"/>
      <c r="S126" s="175"/>
      <c r="T126" s="175"/>
      <c r="U126" s="175"/>
      <c r="V126" s="175"/>
      <c r="W126" s="175"/>
      <c r="X126" s="176"/>
      <c r="AT126" s="170" t="s">
        <v>151</v>
      </c>
      <c r="AU126" s="170" t="s">
        <v>112</v>
      </c>
      <c r="AV126" s="11" t="s">
        <v>112</v>
      </c>
      <c r="AW126" s="11" t="s">
        <v>4</v>
      </c>
      <c r="AX126" s="11" t="s">
        <v>74</v>
      </c>
      <c r="AY126" s="170" t="s">
        <v>137</v>
      </c>
    </row>
    <row r="127" spans="2:65" s="11" customFormat="1">
      <c r="B127" s="168"/>
      <c r="D127" s="169" t="s">
        <v>151</v>
      </c>
      <c r="E127" s="170" t="s">
        <v>1</v>
      </c>
      <c r="F127" s="171" t="s">
        <v>195</v>
      </c>
      <c r="H127" s="172">
        <v>11.9</v>
      </c>
      <c r="I127" s="173"/>
      <c r="J127" s="173"/>
      <c r="M127" s="168"/>
      <c r="N127" s="174"/>
      <c r="O127" s="175"/>
      <c r="P127" s="175"/>
      <c r="Q127" s="175"/>
      <c r="R127" s="175"/>
      <c r="S127" s="175"/>
      <c r="T127" s="175"/>
      <c r="U127" s="175"/>
      <c r="V127" s="175"/>
      <c r="W127" s="175"/>
      <c r="X127" s="176"/>
      <c r="AT127" s="170" t="s">
        <v>151</v>
      </c>
      <c r="AU127" s="170" t="s">
        <v>112</v>
      </c>
      <c r="AV127" s="11" t="s">
        <v>112</v>
      </c>
      <c r="AW127" s="11" t="s">
        <v>4</v>
      </c>
      <c r="AX127" s="11" t="s">
        <v>74</v>
      </c>
      <c r="AY127" s="170" t="s">
        <v>137</v>
      </c>
    </row>
    <row r="128" spans="2:65" s="1" customFormat="1" ht="16.5" customHeight="1">
      <c r="B128" s="122"/>
      <c r="C128" s="155" t="s">
        <v>196</v>
      </c>
      <c r="D128" s="155" t="s">
        <v>140</v>
      </c>
      <c r="E128" s="156" t="s">
        <v>197</v>
      </c>
      <c r="F128" s="157" t="s">
        <v>198</v>
      </c>
      <c r="G128" s="158" t="s">
        <v>159</v>
      </c>
      <c r="H128" s="159">
        <v>15.4</v>
      </c>
      <c r="I128" s="160"/>
      <c r="J128" s="160"/>
      <c r="K128" s="159">
        <f>ROUND(P128*H128,3)</f>
        <v>0</v>
      </c>
      <c r="L128" s="157" t="s">
        <v>1</v>
      </c>
      <c r="M128" s="27"/>
      <c r="N128" s="161" t="s">
        <v>1</v>
      </c>
      <c r="O128" s="162" t="s">
        <v>44</v>
      </c>
      <c r="P128" s="163">
        <f>I128+J128</f>
        <v>0</v>
      </c>
      <c r="Q128" s="163">
        <f>ROUND(I128*H128,3)</f>
        <v>0</v>
      </c>
      <c r="R128" s="163">
        <f>ROUND(J128*H128,3)</f>
        <v>0</v>
      </c>
      <c r="S128" s="45"/>
      <c r="T128" s="164">
        <f>S128*H128</f>
        <v>0</v>
      </c>
      <c r="U128" s="164">
        <v>0</v>
      </c>
      <c r="V128" s="164">
        <f>U128*H128</f>
        <v>0</v>
      </c>
      <c r="W128" s="164">
        <v>3.1E-2</v>
      </c>
      <c r="X128" s="165">
        <f>W128*H128</f>
        <v>0.47739999999999999</v>
      </c>
      <c r="AR128" s="13" t="s">
        <v>138</v>
      </c>
      <c r="AT128" s="13" t="s">
        <v>140</v>
      </c>
      <c r="AU128" s="13" t="s">
        <v>112</v>
      </c>
      <c r="AY128" s="13" t="s">
        <v>137</v>
      </c>
      <c r="BE128" s="166">
        <f>IF(O128="základná",K128,0)</f>
        <v>0</v>
      </c>
      <c r="BF128" s="166">
        <f>IF(O128="znížená",K128,0)</f>
        <v>0</v>
      </c>
      <c r="BG128" s="166">
        <f>IF(O128="zákl. prenesená",K128,0)</f>
        <v>0</v>
      </c>
      <c r="BH128" s="166">
        <f>IF(O128="zníž. prenesená",K128,0)</f>
        <v>0</v>
      </c>
      <c r="BI128" s="166">
        <f>IF(O128="nulová",K128,0)</f>
        <v>0</v>
      </c>
      <c r="BJ128" s="13" t="s">
        <v>112</v>
      </c>
      <c r="BK128" s="167">
        <f>ROUND(P128*H128,3)</f>
        <v>0</v>
      </c>
      <c r="BL128" s="13" t="s">
        <v>138</v>
      </c>
      <c r="BM128" s="13" t="s">
        <v>199</v>
      </c>
    </row>
    <row r="129" spans="2:65" s="11" customFormat="1">
      <c r="B129" s="168"/>
      <c r="D129" s="169" t="s">
        <v>151</v>
      </c>
      <c r="E129" s="170" t="s">
        <v>1</v>
      </c>
      <c r="F129" s="171" t="s">
        <v>200</v>
      </c>
      <c r="H129" s="172">
        <v>1.9</v>
      </c>
      <c r="I129" s="173"/>
      <c r="J129" s="173"/>
      <c r="M129" s="168"/>
      <c r="N129" s="174"/>
      <c r="O129" s="175"/>
      <c r="P129" s="175"/>
      <c r="Q129" s="175"/>
      <c r="R129" s="175"/>
      <c r="S129" s="175"/>
      <c r="T129" s="175"/>
      <c r="U129" s="175"/>
      <c r="V129" s="175"/>
      <c r="W129" s="175"/>
      <c r="X129" s="176"/>
      <c r="AT129" s="170" t="s">
        <v>151</v>
      </c>
      <c r="AU129" s="170" t="s">
        <v>112</v>
      </c>
      <c r="AV129" s="11" t="s">
        <v>112</v>
      </c>
      <c r="AW129" s="11" t="s">
        <v>4</v>
      </c>
      <c r="AX129" s="11" t="s">
        <v>74</v>
      </c>
      <c r="AY129" s="170" t="s">
        <v>137</v>
      </c>
    </row>
    <row r="130" spans="2:65" s="11" customFormat="1">
      <c r="B130" s="168"/>
      <c r="D130" s="169" t="s">
        <v>151</v>
      </c>
      <c r="E130" s="170" t="s">
        <v>1</v>
      </c>
      <c r="F130" s="171" t="s">
        <v>201</v>
      </c>
      <c r="H130" s="172">
        <v>2.8</v>
      </c>
      <c r="I130" s="173"/>
      <c r="J130" s="173"/>
      <c r="M130" s="168"/>
      <c r="N130" s="174"/>
      <c r="O130" s="175"/>
      <c r="P130" s="175"/>
      <c r="Q130" s="175"/>
      <c r="R130" s="175"/>
      <c r="S130" s="175"/>
      <c r="T130" s="175"/>
      <c r="U130" s="175"/>
      <c r="V130" s="175"/>
      <c r="W130" s="175"/>
      <c r="X130" s="176"/>
      <c r="AT130" s="170" t="s">
        <v>151</v>
      </c>
      <c r="AU130" s="170" t="s">
        <v>112</v>
      </c>
      <c r="AV130" s="11" t="s">
        <v>112</v>
      </c>
      <c r="AW130" s="11" t="s">
        <v>4</v>
      </c>
      <c r="AX130" s="11" t="s">
        <v>74</v>
      </c>
      <c r="AY130" s="170" t="s">
        <v>137</v>
      </c>
    </row>
    <row r="131" spans="2:65" s="11" customFormat="1">
      <c r="B131" s="168"/>
      <c r="D131" s="169" t="s">
        <v>151</v>
      </c>
      <c r="E131" s="170" t="s">
        <v>1</v>
      </c>
      <c r="F131" s="171" t="s">
        <v>202</v>
      </c>
      <c r="H131" s="172">
        <v>10.7</v>
      </c>
      <c r="I131" s="173"/>
      <c r="J131" s="173"/>
      <c r="M131" s="168"/>
      <c r="N131" s="174"/>
      <c r="O131" s="175"/>
      <c r="P131" s="175"/>
      <c r="Q131" s="175"/>
      <c r="R131" s="175"/>
      <c r="S131" s="175"/>
      <c r="T131" s="175"/>
      <c r="U131" s="175"/>
      <c r="V131" s="175"/>
      <c r="W131" s="175"/>
      <c r="X131" s="176"/>
      <c r="AT131" s="170" t="s">
        <v>151</v>
      </c>
      <c r="AU131" s="170" t="s">
        <v>112</v>
      </c>
      <c r="AV131" s="11" t="s">
        <v>112</v>
      </c>
      <c r="AW131" s="11" t="s">
        <v>4</v>
      </c>
      <c r="AX131" s="11" t="s">
        <v>74</v>
      </c>
      <c r="AY131" s="170" t="s">
        <v>137</v>
      </c>
    </row>
    <row r="132" spans="2:65" s="1" customFormat="1" ht="16.5" customHeight="1">
      <c r="B132" s="122"/>
      <c r="C132" s="155" t="s">
        <v>203</v>
      </c>
      <c r="D132" s="155" t="s">
        <v>140</v>
      </c>
      <c r="E132" s="156" t="s">
        <v>204</v>
      </c>
      <c r="F132" s="157" t="s">
        <v>205</v>
      </c>
      <c r="G132" s="158" t="s">
        <v>206</v>
      </c>
      <c r="H132" s="159">
        <v>0.4</v>
      </c>
      <c r="I132" s="160"/>
      <c r="J132" s="160"/>
      <c r="K132" s="159">
        <f>ROUND(P132*H132,3)</f>
        <v>0</v>
      </c>
      <c r="L132" s="157" t="s">
        <v>1</v>
      </c>
      <c r="M132" s="27"/>
      <c r="N132" s="161" t="s">
        <v>1</v>
      </c>
      <c r="O132" s="162" t="s">
        <v>44</v>
      </c>
      <c r="P132" s="163">
        <f>I132+J132</f>
        <v>0</v>
      </c>
      <c r="Q132" s="163">
        <f>ROUND(I132*H132,3)</f>
        <v>0</v>
      </c>
      <c r="R132" s="163">
        <f>ROUND(J132*H132,3)</f>
        <v>0</v>
      </c>
      <c r="S132" s="45"/>
      <c r="T132" s="164">
        <f>S132*H132</f>
        <v>0</v>
      </c>
      <c r="U132" s="164">
        <v>2.37351</v>
      </c>
      <c r="V132" s="164">
        <f>U132*H132</f>
        <v>0.94940400000000003</v>
      </c>
      <c r="W132" s="164">
        <v>0</v>
      </c>
      <c r="X132" s="165">
        <f>W132*H132</f>
        <v>0</v>
      </c>
      <c r="AR132" s="13" t="s">
        <v>138</v>
      </c>
      <c r="AT132" s="13" t="s">
        <v>140</v>
      </c>
      <c r="AU132" s="13" t="s">
        <v>112</v>
      </c>
      <c r="AY132" s="13" t="s">
        <v>137</v>
      </c>
      <c r="BE132" s="166">
        <f>IF(O132="základná",K132,0)</f>
        <v>0</v>
      </c>
      <c r="BF132" s="166">
        <f>IF(O132="znížená",K132,0)</f>
        <v>0</v>
      </c>
      <c r="BG132" s="166">
        <f>IF(O132="zákl. prenesená",K132,0)</f>
        <v>0</v>
      </c>
      <c r="BH132" s="166">
        <f>IF(O132="zníž. prenesená",K132,0)</f>
        <v>0</v>
      </c>
      <c r="BI132" s="166">
        <f>IF(O132="nulová",K132,0)</f>
        <v>0</v>
      </c>
      <c r="BJ132" s="13" t="s">
        <v>112</v>
      </c>
      <c r="BK132" s="167">
        <f>ROUND(P132*H132,3)</f>
        <v>0</v>
      </c>
      <c r="BL132" s="13" t="s">
        <v>138</v>
      </c>
      <c r="BM132" s="13" t="s">
        <v>207</v>
      </c>
    </row>
    <row r="133" spans="2:65" s="1" customFormat="1" ht="22.5" customHeight="1">
      <c r="B133" s="122"/>
      <c r="C133" s="155" t="s">
        <v>208</v>
      </c>
      <c r="D133" s="155" t="s">
        <v>140</v>
      </c>
      <c r="E133" s="156" t="s">
        <v>209</v>
      </c>
      <c r="F133" s="157" t="s">
        <v>210</v>
      </c>
      <c r="G133" s="158" t="s">
        <v>159</v>
      </c>
      <c r="H133" s="159">
        <v>67.2</v>
      </c>
      <c r="I133" s="160"/>
      <c r="J133" s="160"/>
      <c r="K133" s="159">
        <f>ROUND(P133*H133,3)</f>
        <v>0</v>
      </c>
      <c r="L133" s="157" t="s">
        <v>1</v>
      </c>
      <c r="M133" s="27"/>
      <c r="N133" s="161" t="s">
        <v>1</v>
      </c>
      <c r="O133" s="162" t="s">
        <v>44</v>
      </c>
      <c r="P133" s="163">
        <f>I133+J133</f>
        <v>0</v>
      </c>
      <c r="Q133" s="163">
        <f>ROUND(I133*H133,3)</f>
        <v>0</v>
      </c>
      <c r="R133" s="163">
        <f>ROUND(J133*H133,3)</f>
        <v>0</v>
      </c>
      <c r="S133" s="45"/>
      <c r="T133" s="164">
        <f>S133*H133</f>
        <v>0</v>
      </c>
      <c r="U133" s="164">
        <v>2.1000000000000001E-2</v>
      </c>
      <c r="V133" s="164">
        <f>U133*H133</f>
        <v>1.4112000000000002</v>
      </c>
      <c r="W133" s="164">
        <v>0</v>
      </c>
      <c r="X133" s="165">
        <f>W133*H133</f>
        <v>0</v>
      </c>
      <c r="AR133" s="13" t="s">
        <v>138</v>
      </c>
      <c r="AT133" s="13" t="s">
        <v>140</v>
      </c>
      <c r="AU133" s="13" t="s">
        <v>112</v>
      </c>
      <c r="AY133" s="13" t="s">
        <v>137</v>
      </c>
      <c r="BE133" s="166">
        <f>IF(O133="základná",K133,0)</f>
        <v>0</v>
      </c>
      <c r="BF133" s="166">
        <f>IF(O133="znížená",K133,0)</f>
        <v>0</v>
      </c>
      <c r="BG133" s="166">
        <f>IF(O133="zákl. prenesená",K133,0)</f>
        <v>0</v>
      </c>
      <c r="BH133" s="166">
        <f>IF(O133="zníž. prenesená",K133,0)</f>
        <v>0</v>
      </c>
      <c r="BI133" s="166">
        <f>IF(O133="nulová",K133,0)</f>
        <v>0</v>
      </c>
      <c r="BJ133" s="13" t="s">
        <v>112</v>
      </c>
      <c r="BK133" s="167">
        <f>ROUND(P133*H133,3)</f>
        <v>0</v>
      </c>
      <c r="BL133" s="13" t="s">
        <v>138</v>
      </c>
      <c r="BM133" s="13" t="s">
        <v>211</v>
      </c>
    </row>
    <row r="134" spans="2:65" s="11" customFormat="1">
      <c r="B134" s="168"/>
      <c r="D134" s="169" t="s">
        <v>151</v>
      </c>
      <c r="E134" s="170" t="s">
        <v>1</v>
      </c>
      <c r="F134" s="171" t="s">
        <v>212</v>
      </c>
      <c r="H134" s="172">
        <v>25.1</v>
      </c>
      <c r="I134" s="173"/>
      <c r="J134" s="173"/>
      <c r="M134" s="168"/>
      <c r="N134" s="174"/>
      <c r="O134" s="175"/>
      <c r="P134" s="175"/>
      <c r="Q134" s="175"/>
      <c r="R134" s="175"/>
      <c r="S134" s="175"/>
      <c r="T134" s="175"/>
      <c r="U134" s="175"/>
      <c r="V134" s="175"/>
      <c r="W134" s="175"/>
      <c r="X134" s="176"/>
      <c r="AT134" s="170" t="s">
        <v>151</v>
      </c>
      <c r="AU134" s="170" t="s">
        <v>112</v>
      </c>
      <c r="AV134" s="11" t="s">
        <v>112</v>
      </c>
      <c r="AW134" s="11" t="s">
        <v>4</v>
      </c>
      <c r="AX134" s="11" t="s">
        <v>74</v>
      </c>
      <c r="AY134" s="170" t="s">
        <v>137</v>
      </c>
    </row>
    <row r="135" spans="2:65" s="11" customFormat="1">
      <c r="B135" s="168"/>
      <c r="D135" s="169" t="s">
        <v>151</v>
      </c>
      <c r="E135" s="170" t="s">
        <v>1</v>
      </c>
      <c r="F135" s="171" t="s">
        <v>213</v>
      </c>
      <c r="H135" s="172">
        <v>19.5</v>
      </c>
      <c r="I135" s="173"/>
      <c r="J135" s="173"/>
      <c r="M135" s="168"/>
      <c r="N135" s="174"/>
      <c r="O135" s="175"/>
      <c r="P135" s="175"/>
      <c r="Q135" s="175"/>
      <c r="R135" s="175"/>
      <c r="S135" s="175"/>
      <c r="T135" s="175"/>
      <c r="U135" s="175"/>
      <c r="V135" s="175"/>
      <c r="W135" s="175"/>
      <c r="X135" s="176"/>
      <c r="AT135" s="170" t="s">
        <v>151</v>
      </c>
      <c r="AU135" s="170" t="s">
        <v>112</v>
      </c>
      <c r="AV135" s="11" t="s">
        <v>112</v>
      </c>
      <c r="AW135" s="11" t="s">
        <v>4</v>
      </c>
      <c r="AX135" s="11" t="s">
        <v>74</v>
      </c>
      <c r="AY135" s="170" t="s">
        <v>137</v>
      </c>
    </row>
    <row r="136" spans="2:65" s="11" customFormat="1">
      <c r="B136" s="168"/>
      <c r="D136" s="169" t="s">
        <v>151</v>
      </c>
      <c r="E136" s="170" t="s">
        <v>1</v>
      </c>
      <c r="F136" s="171" t="s">
        <v>214</v>
      </c>
      <c r="H136" s="172">
        <v>22.6</v>
      </c>
      <c r="I136" s="173"/>
      <c r="J136" s="173"/>
      <c r="M136" s="168"/>
      <c r="N136" s="174"/>
      <c r="O136" s="175"/>
      <c r="P136" s="175"/>
      <c r="Q136" s="175"/>
      <c r="R136" s="175"/>
      <c r="S136" s="175"/>
      <c r="T136" s="175"/>
      <c r="U136" s="175"/>
      <c r="V136" s="175"/>
      <c r="W136" s="175"/>
      <c r="X136" s="176"/>
      <c r="AT136" s="170" t="s">
        <v>151</v>
      </c>
      <c r="AU136" s="170" t="s">
        <v>112</v>
      </c>
      <c r="AV136" s="11" t="s">
        <v>112</v>
      </c>
      <c r="AW136" s="11" t="s">
        <v>4</v>
      </c>
      <c r="AX136" s="11" t="s">
        <v>74</v>
      </c>
      <c r="AY136" s="170" t="s">
        <v>137</v>
      </c>
    </row>
    <row r="137" spans="2:65" s="1" customFormat="1" ht="16.5" customHeight="1">
      <c r="B137" s="122"/>
      <c r="C137" s="155" t="s">
        <v>215</v>
      </c>
      <c r="D137" s="155" t="s">
        <v>140</v>
      </c>
      <c r="E137" s="156" t="s">
        <v>216</v>
      </c>
      <c r="F137" s="157" t="s">
        <v>217</v>
      </c>
      <c r="G137" s="158" t="s">
        <v>159</v>
      </c>
      <c r="H137" s="159">
        <v>10</v>
      </c>
      <c r="I137" s="160"/>
      <c r="J137" s="160"/>
      <c r="K137" s="159">
        <f t="shared" ref="K137:K144" si="6">ROUND(P137*H137,3)</f>
        <v>0</v>
      </c>
      <c r="L137" s="157" t="s">
        <v>1</v>
      </c>
      <c r="M137" s="27"/>
      <c r="N137" s="161" t="s">
        <v>1</v>
      </c>
      <c r="O137" s="162" t="s">
        <v>44</v>
      </c>
      <c r="P137" s="163">
        <f t="shared" ref="P137:P144" si="7">I137+J137</f>
        <v>0</v>
      </c>
      <c r="Q137" s="163">
        <f t="shared" ref="Q137:Q144" si="8">ROUND(I137*H137,3)</f>
        <v>0</v>
      </c>
      <c r="R137" s="163">
        <f t="shared" ref="R137:R144" si="9">ROUND(J137*H137,3)</f>
        <v>0</v>
      </c>
      <c r="S137" s="45"/>
      <c r="T137" s="164">
        <f t="shared" ref="T137:T144" si="10">S137*H137</f>
        <v>0</v>
      </c>
      <c r="U137" s="164">
        <v>1.58E-3</v>
      </c>
      <c r="V137" s="164">
        <f t="shared" ref="V137:V144" si="11">U137*H137</f>
        <v>1.5800000000000002E-2</v>
      </c>
      <c r="W137" s="164">
        <v>0</v>
      </c>
      <c r="X137" s="165">
        <f t="shared" ref="X137:X144" si="12">W137*H137</f>
        <v>0</v>
      </c>
      <c r="AR137" s="13" t="s">
        <v>138</v>
      </c>
      <c r="AT137" s="13" t="s">
        <v>140</v>
      </c>
      <c r="AU137" s="13" t="s">
        <v>112</v>
      </c>
      <c r="AY137" s="13" t="s">
        <v>137</v>
      </c>
      <c r="BE137" s="166">
        <f t="shared" ref="BE137:BE144" si="13">IF(O137="základná",K137,0)</f>
        <v>0</v>
      </c>
      <c r="BF137" s="166">
        <f t="shared" ref="BF137:BF144" si="14">IF(O137="znížená",K137,0)</f>
        <v>0</v>
      </c>
      <c r="BG137" s="166">
        <f t="shared" ref="BG137:BG144" si="15">IF(O137="zákl. prenesená",K137,0)</f>
        <v>0</v>
      </c>
      <c r="BH137" s="166">
        <f t="shared" ref="BH137:BH144" si="16">IF(O137="zníž. prenesená",K137,0)</f>
        <v>0</v>
      </c>
      <c r="BI137" s="166">
        <f t="shared" ref="BI137:BI144" si="17">IF(O137="nulová",K137,0)</f>
        <v>0</v>
      </c>
      <c r="BJ137" s="13" t="s">
        <v>112</v>
      </c>
      <c r="BK137" s="167">
        <f t="shared" ref="BK137:BK144" si="18">ROUND(P137*H137,3)</f>
        <v>0</v>
      </c>
      <c r="BL137" s="13" t="s">
        <v>138</v>
      </c>
      <c r="BM137" s="13" t="s">
        <v>218</v>
      </c>
    </row>
    <row r="138" spans="2:65" s="1" customFormat="1" ht="16.5" customHeight="1">
      <c r="B138" s="122"/>
      <c r="C138" s="155" t="s">
        <v>219</v>
      </c>
      <c r="D138" s="155" t="s">
        <v>140</v>
      </c>
      <c r="E138" s="156" t="s">
        <v>220</v>
      </c>
      <c r="F138" s="157" t="s">
        <v>221</v>
      </c>
      <c r="G138" s="158" t="s">
        <v>159</v>
      </c>
      <c r="H138" s="159">
        <v>10</v>
      </c>
      <c r="I138" s="160"/>
      <c r="J138" s="160"/>
      <c r="K138" s="159">
        <f t="shared" si="6"/>
        <v>0</v>
      </c>
      <c r="L138" s="157" t="s">
        <v>164</v>
      </c>
      <c r="M138" s="27"/>
      <c r="N138" s="161" t="s">
        <v>1</v>
      </c>
      <c r="O138" s="162" t="s">
        <v>44</v>
      </c>
      <c r="P138" s="163">
        <f t="shared" si="7"/>
        <v>0</v>
      </c>
      <c r="Q138" s="163">
        <f t="shared" si="8"/>
        <v>0</v>
      </c>
      <c r="R138" s="163">
        <f t="shared" si="9"/>
        <v>0</v>
      </c>
      <c r="S138" s="45"/>
      <c r="T138" s="164">
        <f t="shared" si="10"/>
        <v>0</v>
      </c>
      <c r="U138" s="164">
        <v>0</v>
      </c>
      <c r="V138" s="164">
        <f t="shared" si="11"/>
        <v>0</v>
      </c>
      <c r="W138" s="164">
        <v>0</v>
      </c>
      <c r="X138" s="165">
        <f t="shared" si="12"/>
        <v>0</v>
      </c>
      <c r="AR138" s="13" t="s">
        <v>138</v>
      </c>
      <c r="AT138" s="13" t="s">
        <v>140</v>
      </c>
      <c r="AU138" s="13" t="s">
        <v>112</v>
      </c>
      <c r="AY138" s="13" t="s">
        <v>137</v>
      </c>
      <c r="BE138" s="166">
        <f t="shared" si="13"/>
        <v>0</v>
      </c>
      <c r="BF138" s="166">
        <f t="shared" si="14"/>
        <v>0</v>
      </c>
      <c r="BG138" s="166">
        <f t="shared" si="15"/>
        <v>0</v>
      </c>
      <c r="BH138" s="166">
        <f t="shared" si="16"/>
        <v>0</v>
      </c>
      <c r="BI138" s="166">
        <f t="shared" si="17"/>
        <v>0</v>
      </c>
      <c r="BJ138" s="13" t="s">
        <v>112</v>
      </c>
      <c r="BK138" s="167">
        <f t="shared" si="18"/>
        <v>0</v>
      </c>
      <c r="BL138" s="13" t="s">
        <v>138</v>
      </c>
      <c r="BM138" s="13" t="s">
        <v>222</v>
      </c>
    </row>
    <row r="139" spans="2:65" s="1" customFormat="1" ht="16.5" customHeight="1">
      <c r="B139" s="122"/>
      <c r="C139" s="155" t="s">
        <v>223</v>
      </c>
      <c r="D139" s="155" t="s">
        <v>140</v>
      </c>
      <c r="E139" s="156" t="s">
        <v>224</v>
      </c>
      <c r="F139" s="157" t="s">
        <v>225</v>
      </c>
      <c r="G139" s="158" t="s">
        <v>226</v>
      </c>
      <c r="H139" s="159">
        <v>7.19</v>
      </c>
      <c r="I139" s="160"/>
      <c r="J139" s="160"/>
      <c r="K139" s="159">
        <f t="shared" si="6"/>
        <v>0</v>
      </c>
      <c r="L139" s="157" t="s">
        <v>164</v>
      </c>
      <c r="M139" s="27"/>
      <c r="N139" s="161" t="s">
        <v>1</v>
      </c>
      <c r="O139" s="162" t="s">
        <v>44</v>
      </c>
      <c r="P139" s="163">
        <f t="shared" si="7"/>
        <v>0</v>
      </c>
      <c r="Q139" s="163">
        <f t="shared" si="8"/>
        <v>0</v>
      </c>
      <c r="R139" s="163">
        <f t="shared" si="9"/>
        <v>0</v>
      </c>
      <c r="S139" s="45"/>
      <c r="T139" s="164">
        <f t="shared" si="10"/>
        <v>0</v>
      </c>
      <c r="U139" s="164">
        <v>0</v>
      </c>
      <c r="V139" s="164">
        <f t="shared" si="11"/>
        <v>0</v>
      </c>
      <c r="W139" s="164">
        <v>0</v>
      </c>
      <c r="X139" s="165">
        <f t="shared" si="12"/>
        <v>0</v>
      </c>
      <c r="AR139" s="13" t="s">
        <v>138</v>
      </c>
      <c r="AT139" s="13" t="s">
        <v>140</v>
      </c>
      <c r="AU139" s="13" t="s">
        <v>112</v>
      </c>
      <c r="AY139" s="13" t="s">
        <v>137</v>
      </c>
      <c r="BE139" s="166">
        <f t="shared" si="13"/>
        <v>0</v>
      </c>
      <c r="BF139" s="166">
        <f t="shared" si="14"/>
        <v>0</v>
      </c>
      <c r="BG139" s="166">
        <f t="shared" si="15"/>
        <v>0</v>
      </c>
      <c r="BH139" s="166">
        <f t="shared" si="16"/>
        <v>0</v>
      </c>
      <c r="BI139" s="166">
        <f t="shared" si="17"/>
        <v>0</v>
      </c>
      <c r="BJ139" s="13" t="s">
        <v>112</v>
      </c>
      <c r="BK139" s="167">
        <f t="shared" si="18"/>
        <v>0</v>
      </c>
      <c r="BL139" s="13" t="s">
        <v>138</v>
      </c>
      <c r="BM139" s="13" t="s">
        <v>227</v>
      </c>
    </row>
    <row r="140" spans="2:65" s="1" customFormat="1" ht="16.5" customHeight="1">
      <c r="B140" s="122"/>
      <c r="C140" s="155" t="s">
        <v>228</v>
      </c>
      <c r="D140" s="155" t="s">
        <v>140</v>
      </c>
      <c r="E140" s="156" t="s">
        <v>229</v>
      </c>
      <c r="F140" s="157" t="s">
        <v>230</v>
      </c>
      <c r="G140" s="158" t="s">
        <v>226</v>
      </c>
      <c r="H140" s="159">
        <v>7.19</v>
      </c>
      <c r="I140" s="160"/>
      <c r="J140" s="160"/>
      <c r="K140" s="159">
        <f t="shared" si="6"/>
        <v>0</v>
      </c>
      <c r="L140" s="157" t="s">
        <v>164</v>
      </c>
      <c r="M140" s="27"/>
      <c r="N140" s="161" t="s">
        <v>1</v>
      </c>
      <c r="O140" s="162" t="s">
        <v>44</v>
      </c>
      <c r="P140" s="163">
        <f t="shared" si="7"/>
        <v>0</v>
      </c>
      <c r="Q140" s="163">
        <f t="shared" si="8"/>
        <v>0</v>
      </c>
      <c r="R140" s="163">
        <f t="shared" si="9"/>
        <v>0</v>
      </c>
      <c r="S140" s="45"/>
      <c r="T140" s="164">
        <f t="shared" si="10"/>
        <v>0</v>
      </c>
      <c r="U140" s="164">
        <v>0</v>
      </c>
      <c r="V140" s="164">
        <f t="shared" si="11"/>
        <v>0</v>
      </c>
      <c r="W140" s="164">
        <v>0</v>
      </c>
      <c r="X140" s="165">
        <f t="shared" si="12"/>
        <v>0</v>
      </c>
      <c r="AR140" s="13" t="s">
        <v>138</v>
      </c>
      <c r="AT140" s="13" t="s">
        <v>140</v>
      </c>
      <c r="AU140" s="13" t="s">
        <v>112</v>
      </c>
      <c r="AY140" s="13" t="s">
        <v>137</v>
      </c>
      <c r="BE140" s="166">
        <f t="shared" si="13"/>
        <v>0</v>
      </c>
      <c r="BF140" s="166">
        <f t="shared" si="14"/>
        <v>0</v>
      </c>
      <c r="BG140" s="166">
        <f t="shared" si="15"/>
        <v>0</v>
      </c>
      <c r="BH140" s="166">
        <f t="shared" si="16"/>
        <v>0</v>
      </c>
      <c r="BI140" s="166">
        <f t="shared" si="17"/>
        <v>0</v>
      </c>
      <c r="BJ140" s="13" t="s">
        <v>112</v>
      </c>
      <c r="BK140" s="167">
        <f t="shared" si="18"/>
        <v>0</v>
      </c>
      <c r="BL140" s="13" t="s">
        <v>138</v>
      </c>
      <c r="BM140" s="13" t="s">
        <v>231</v>
      </c>
    </row>
    <row r="141" spans="2:65" s="1" customFormat="1" ht="16.5" customHeight="1">
      <c r="B141" s="122"/>
      <c r="C141" s="155" t="s">
        <v>232</v>
      </c>
      <c r="D141" s="155" t="s">
        <v>140</v>
      </c>
      <c r="E141" s="156" t="s">
        <v>233</v>
      </c>
      <c r="F141" s="157" t="s">
        <v>234</v>
      </c>
      <c r="G141" s="158" t="s">
        <v>226</v>
      </c>
      <c r="H141" s="159">
        <v>7.19</v>
      </c>
      <c r="I141" s="160"/>
      <c r="J141" s="160"/>
      <c r="K141" s="159">
        <f t="shared" si="6"/>
        <v>0</v>
      </c>
      <c r="L141" s="157" t="s">
        <v>164</v>
      </c>
      <c r="M141" s="27"/>
      <c r="N141" s="161" t="s">
        <v>1</v>
      </c>
      <c r="O141" s="162" t="s">
        <v>44</v>
      </c>
      <c r="P141" s="163">
        <f t="shared" si="7"/>
        <v>0</v>
      </c>
      <c r="Q141" s="163">
        <f t="shared" si="8"/>
        <v>0</v>
      </c>
      <c r="R141" s="163">
        <f t="shared" si="9"/>
        <v>0</v>
      </c>
      <c r="S141" s="45"/>
      <c r="T141" s="164">
        <f t="shared" si="10"/>
        <v>0</v>
      </c>
      <c r="U141" s="164">
        <v>0</v>
      </c>
      <c r="V141" s="164">
        <f t="shared" si="11"/>
        <v>0</v>
      </c>
      <c r="W141" s="164">
        <v>0</v>
      </c>
      <c r="X141" s="165">
        <f t="shared" si="12"/>
        <v>0</v>
      </c>
      <c r="AR141" s="13" t="s">
        <v>138</v>
      </c>
      <c r="AT141" s="13" t="s">
        <v>140</v>
      </c>
      <c r="AU141" s="13" t="s">
        <v>112</v>
      </c>
      <c r="AY141" s="13" t="s">
        <v>137</v>
      </c>
      <c r="BE141" s="166">
        <f t="shared" si="13"/>
        <v>0</v>
      </c>
      <c r="BF141" s="166">
        <f t="shared" si="14"/>
        <v>0</v>
      </c>
      <c r="BG141" s="166">
        <f t="shared" si="15"/>
        <v>0</v>
      </c>
      <c r="BH141" s="166">
        <f t="shared" si="16"/>
        <v>0</v>
      </c>
      <c r="BI141" s="166">
        <f t="shared" si="17"/>
        <v>0</v>
      </c>
      <c r="BJ141" s="13" t="s">
        <v>112</v>
      </c>
      <c r="BK141" s="167">
        <f t="shared" si="18"/>
        <v>0</v>
      </c>
      <c r="BL141" s="13" t="s">
        <v>138</v>
      </c>
      <c r="BM141" s="13" t="s">
        <v>235</v>
      </c>
    </row>
    <row r="142" spans="2:65" s="1" customFormat="1" ht="16.5" customHeight="1">
      <c r="B142" s="122"/>
      <c r="C142" s="155" t="s">
        <v>236</v>
      </c>
      <c r="D142" s="155" t="s">
        <v>140</v>
      </c>
      <c r="E142" s="156" t="s">
        <v>237</v>
      </c>
      <c r="F142" s="157" t="s">
        <v>238</v>
      </c>
      <c r="G142" s="158" t="s">
        <v>226</v>
      </c>
      <c r="H142" s="159">
        <v>7.19</v>
      </c>
      <c r="I142" s="160"/>
      <c r="J142" s="160"/>
      <c r="K142" s="159">
        <f t="shared" si="6"/>
        <v>0</v>
      </c>
      <c r="L142" s="157" t="s">
        <v>164</v>
      </c>
      <c r="M142" s="27"/>
      <c r="N142" s="161" t="s">
        <v>1</v>
      </c>
      <c r="O142" s="162" t="s">
        <v>44</v>
      </c>
      <c r="P142" s="163">
        <f t="shared" si="7"/>
        <v>0</v>
      </c>
      <c r="Q142" s="163">
        <f t="shared" si="8"/>
        <v>0</v>
      </c>
      <c r="R142" s="163">
        <f t="shared" si="9"/>
        <v>0</v>
      </c>
      <c r="S142" s="45"/>
      <c r="T142" s="164">
        <f t="shared" si="10"/>
        <v>0</v>
      </c>
      <c r="U142" s="164">
        <v>0</v>
      </c>
      <c r="V142" s="164">
        <f t="shared" si="11"/>
        <v>0</v>
      </c>
      <c r="W142" s="164">
        <v>0</v>
      </c>
      <c r="X142" s="165">
        <f t="shared" si="12"/>
        <v>0</v>
      </c>
      <c r="AR142" s="13" t="s">
        <v>138</v>
      </c>
      <c r="AT142" s="13" t="s">
        <v>140</v>
      </c>
      <c r="AU142" s="13" t="s">
        <v>112</v>
      </c>
      <c r="AY142" s="13" t="s">
        <v>137</v>
      </c>
      <c r="BE142" s="166">
        <f t="shared" si="13"/>
        <v>0</v>
      </c>
      <c r="BF142" s="166">
        <f t="shared" si="14"/>
        <v>0</v>
      </c>
      <c r="BG142" s="166">
        <f t="shared" si="15"/>
        <v>0</v>
      </c>
      <c r="BH142" s="166">
        <f t="shared" si="16"/>
        <v>0</v>
      </c>
      <c r="BI142" s="166">
        <f t="shared" si="17"/>
        <v>0</v>
      </c>
      <c r="BJ142" s="13" t="s">
        <v>112</v>
      </c>
      <c r="BK142" s="167">
        <f t="shared" si="18"/>
        <v>0</v>
      </c>
      <c r="BL142" s="13" t="s">
        <v>138</v>
      </c>
      <c r="BM142" s="13" t="s">
        <v>239</v>
      </c>
    </row>
    <row r="143" spans="2:65" s="1" customFormat="1" ht="16.5" customHeight="1">
      <c r="B143" s="122"/>
      <c r="C143" s="155" t="s">
        <v>8</v>
      </c>
      <c r="D143" s="155" t="s">
        <v>140</v>
      </c>
      <c r="E143" s="156" t="s">
        <v>240</v>
      </c>
      <c r="F143" s="157" t="s">
        <v>241</v>
      </c>
      <c r="G143" s="158" t="s">
        <v>143</v>
      </c>
      <c r="H143" s="159">
        <v>1</v>
      </c>
      <c r="I143" s="160"/>
      <c r="J143" s="160"/>
      <c r="K143" s="159">
        <f t="shared" si="6"/>
        <v>0</v>
      </c>
      <c r="L143" s="157" t="s">
        <v>164</v>
      </c>
      <c r="M143" s="27"/>
      <c r="N143" s="161" t="s">
        <v>1</v>
      </c>
      <c r="O143" s="162" t="s">
        <v>44</v>
      </c>
      <c r="P143" s="163">
        <f t="shared" si="7"/>
        <v>0</v>
      </c>
      <c r="Q143" s="163">
        <f t="shared" si="8"/>
        <v>0</v>
      </c>
      <c r="R143" s="163">
        <f t="shared" si="9"/>
        <v>0</v>
      </c>
      <c r="S143" s="45"/>
      <c r="T143" s="164">
        <f t="shared" si="10"/>
        <v>0</v>
      </c>
      <c r="U143" s="164">
        <v>0</v>
      </c>
      <c r="V143" s="164">
        <f t="shared" si="11"/>
        <v>0</v>
      </c>
      <c r="W143" s="164">
        <v>0</v>
      </c>
      <c r="X143" s="165">
        <f t="shared" si="12"/>
        <v>0</v>
      </c>
      <c r="AR143" s="13" t="s">
        <v>138</v>
      </c>
      <c r="AT143" s="13" t="s">
        <v>140</v>
      </c>
      <c r="AU143" s="13" t="s">
        <v>112</v>
      </c>
      <c r="AY143" s="13" t="s">
        <v>137</v>
      </c>
      <c r="BE143" s="166">
        <f t="shared" si="13"/>
        <v>0</v>
      </c>
      <c r="BF143" s="166">
        <f t="shared" si="14"/>
        <v>0</v>
      </c>
      <c r="BG143" s="166">
        <f t="shared" si="15"/>
        <v>0</v>
      </c>
      <c r="BH143" s="166">
        <f t="shared" si="16"/>
        <v>0</v>
      </c>
      <c r="BI143" s="166">
        <f t="shared" si="17"/>
        <v>0</v>
      </c>
      <c r="BJ143" s="13" t="s">
        <v>112</v>
      </c>
      <c r="BK143" s="167">
        <f t="shared" si="18"/>
        <v>0</v>
      </c>
      <c r="BL143" s="13" t="s">
        <v>138</v>
      </c>
      <c r="BM143" s="13" t="s">
        <v>242</v>
      </c>
    </row>
    <row r="144" spans="2:65" s="1" customFormat="1" ht="16.5" customHeight="1">
      <c r="B144" s="122"/>
      <c r="C144" s="155" t="s">
        <v>243</v>
      </c>
      <c r="D144" s="155" t="s">
        <v>140</v>
      </c>
      <c r="E144" s="156" t="s">
        <v>244</v>
      </c>
      <c r="F144" s="157" t="s">
        <v>245</v>
      </c>
      <c r="G144" s="158" t="s">
        <v>149</v>
      </c>
      <c r="H144" s="159">
        <v>214.67</v>
      </c>
      <c r="I144" s="160"/>
      <c r="J144" s="160"/>
      <c r="K144" s="159">
        <f t="shared" si="6"/>
        <v>0</v>
      </c>
      <c r="L144" s="157" t="s">
        <v>164</v>
      </c>
      <c r="M144" s="27"/>
      <c r="N144" s="161" t="s">
        <v>1</v>
      </c>
      <c r="O144" s="162" t="s">
        <v>44</v>
      </c>
      <c r="P144" s="163">
        <f t="shared" si="7"/>
        <v>0</v>
      </c>
      <c r="Q144" s="163">
        <f t="shared" si="8"/>
        <v>0</v>
      </c>
      <c r="R144" s="163">
        <f t="shared" si="9"/>
        <v>0</v>
      </c>
      <c r="S144" s="45"/>
      <c r="T144" s="164">
        <f t="shared" si="10"/>
        <v>0</v>
      </c>
      <c r="U144" s="164">
        <v>5.0000000000000002E-5</v>
      </c>
      <c r="V144" s="164">
        <f t="shared" si="11"/>
        <v>1.07335E-2</v>
      </c>
      <c r="W144" s="164">
        <v>0</v>
      </c>
      <c r="X144" s="165">
        <f t="shared" si="12"/>
        <v>0</v>
      </c>
      <c r="AR144" s="13" t="s">
        <v>138</v>
      </c>
      <c r="AT144" s="13" t="s">
        <v>140</v>
      </c>
      <c r="AU144" s="13" t="s">
        <v>112</v>
      </c>
      <c r="AY144" s="13" t="s">
        <v>137</v>
      </c>
      <c r="BE144" s="166">
        <f t="shared" si="13"/>
        <v>0</v>
      </c>
      <c r="BF144" s="166">
        <f t="shared" si="14"/>
        <v>0</v>
      </c>
      <c r="BG144" s="166">
        <f t="shared" si="15"/>
        <v>0</v>
      </c>
      <c r="BH144" s="166">
        <f t="shared" si="16"/>
        <v>0</v>
      </c>
      <c r="BI144" s="166">
        <f t="shared" si="17"/>
        <v>0</v>
      </c>
      <c r="BJ144" s="13" t="s">
        <v>112</v>
      </c>
      <c r="BK144" s="167">
        <f t="shared" si="18"/>
        <v>0</v>
      </c>
      <c r="BL144" s="13" t="s">
        <v>138</v>
      </c>
      <c r="BM144" s="13" t="s">
        <v>246</v>
      </c>
    </row>
    <row r="145" spans="2:65" s="11" customFormat="1">
      <c r="B145" s="168"/>
      <c r="D145" s="169" t="s">
        <v>151</v>
      </c>
      <c r="E145" s="170" t="s">
        <v>1</v>
      </c>
      <c r="F145" s="171" t="s">
        <v>152</v>
      </c>
      <c r="H145" s="172">
        <v>67.44</v>
      </c>
      <c r="I145" s="173"/>
      <c r="J145" s="173"/>
      <c r="M145" s="168"/>
      <c r="N145" s="174"/>
      <c r="O145" s="175"/>
      <c r="P145" s="175"/>
      <c r="Q145" s="175"/>
      <c r="R145" s="175"/>
      <c r="S145" s="175"/>
      <c r="T145" s="175"/>
      <c r="U145" s="175"/>
      <c r="V145" s="175"/>
      <c r="W145" s="175"/>
      <c r="X145" s="176"/>
      <c r="AT145" s="170" t="s">
        <v>151</v>
      </c>
      <c r="AU145" s="170" t="s">
        <v>112</v>
      </c>
      <c r="AV145" s="11" t="s">
        <v>112</v>
      </c>
      <c r="AW145" s="11" t="s">
        <v>4</v>
      </c>
      <c r="AX145" s="11" t="s">
        <v>74</v>
      </c>
      <c r="AY145" s="170" t="s">
        <v>137</v>
      </c>
    </row>
    <row r="146" spans="2:65" s="11" customFormat="1">
      <c r="B146" s="168"/>
      <c r="D146" s="169" t="s">
        <v>151</v>
      </c>
      <c r="E146" s="170" t="s">
        <v>1</v>
      </c>
      <c r="F146" s="171" t="s">
        <v>247</v>
      </c>
      <c r="H146" s="172">
        <v>54.11</v>
      </c>
      <c r="I146" s="173"/>
      <c r="J146" s="173"/>
      <c r="M146" s="168"/>
      <c r="N146" s="174"/>
      <c r="O146" s="175"/>
      <c r="P146" s="175"/>
      <c r="Q146" s="175"/>
      <c r="R146" s="175"/>
      <c r="S146" s="175"/>
      <c r="T146" s="175"/>
      <c r="U146" s="175"/>
      <c r="V146" s="175"/>
      <c r="W146" s="175"/>
      <c r="X146" s="176"/>
      <c r="AT146" s="170" t="s">
        <v>151</v>
      </c>
      <c r="AU146" s="170" t="s">
        <v>112</v>
      </c>
      <c r="AV146" s="11" t="s">
        <v>112</v>
      </c>
      <c r="AW146" s="11" t="s">
        <v>4</v>
      </c>
      <c r="AX146" s="11" t="s">
        <v>74</v>
      </c>
      <c r="AY146" s="170" t="s">
        <v>137</v>
      </c>
    </row>
    <row r="147" spans="2:65" s="11" customFormat="1">
      <c r="B147" s="168"/>
      <c r="D147" s="169" t="s">
        <v>151</v>
      </c>
      <c r="E147" s="170" t="s">
        <v>1</v>
      </c>
      <c r="F147" s="171" t="s">
        <v>153</v>
      </c>
      <c r="H147" s="172">
        <v>93.12</v>
      </c>
      <c r="I147" s="173"/>
      <c r="J147" s="173"/>
      <c r="M147" s="168"/>
      <c r="N147" s="174"/>
      <c r="O147" s="175"/>
      <c r="P147" s="175"/>
      <c r="Q147" s="175"/>
      <c r="R147" s="175"/>
      <c r="S147" s="175"/>
      <c r="T147" s="175"/>
      <c r="U147" s="175"/>
      <c r="V147" s="175"/>
      <c r="W147" s="175"/>
      <c r="X147" s="176"/>
      <c r="AT147" s="170" t="s">
        <v>151</v>
      </c>
      <c r="AU147" s="170" t="s">
        <v>112</v>
      </c>
      <c r="AV147" s="11" t="s">
        <v>112</v>
      </c>
      <c r="AW147" s="11" t="s">
        <v>4</v>
      </c>
      <c r="AX147" s="11" t="s">
        <v>74</v>
      </c>
      <c r="AY147" s="170" t="s">
        <v>137</v>
      </c>
    </row>
    <row r="148" spans="2:65" s="10" customFormat="1" ht="22.95" customHeight="1">
      <c r="B148" s="141"/>
      <c r="D148" s="142" t="s">
        <v>73</v>
      </c>
      <c r="E148" s="153" t="s">
        <v>248</v>
      </c>
      <c r="F148" s="153" t="s">
        <v>249</v>
      </c>
      <c r="I148" s="144"/>
      <c r="J148" s="144"/>
      <c r="K148" s="154">
        <f>BK148</f>
        <v>0</v>
      </c>
      <c r="M148" s="141"/>
      <c r="N148" s="146"/>
      <c r="O148" s="147"/>
      <c r="P148" s="147"/>
      <c r="Q148" s="148">
        <f>Q149</f>
        <v>0</v>
      </c>
      <c r="R148" s="148">
        <f>R149</f>
        <v>0</v>
      </c>
      <c r="S148" s="147"/>
      <c r="T148" s="149">
        <f>T149</f>
        <v>0</v>
      </c>
      <c r="U148" s="147"/>
      <c r="V148" s="149">
        <f>V149</f>
        <v>0</v>
      </c>
      <c r="W148" s="147"/>
      <c r="X148" s="150">
        <f>X149</f>
        <v>0</v>
      </c>
      <c r="AR148" s="142" t="s">
        <v>82</v>
      </c>
      <c r="AT148" s="151" t="s">
        <v>73</v>
      </c>
      <c r="AU148" s="151" t="s">
        <v>82</v>
      </c>
      <c r="AY148" s="142" t="s">
        <v>137</v>
      </c>
      <c r="BK148" s="152">
        <f>BK149</f>
        <v>0</v>
      </c>
    </row>
    <row r="149" spans="2:65" s="1" customFormat="1" ht="16.5" customHeight="1">
      <c r="B149" s="122"/>
      <c r="C149" s="155" t="s">
        <v>250</v>
      </c>
      <c r="D149" s="155" t="s">
        <v>140</v>
      </c>
      <c r="E149" s="156" t="s">
        <v>251</v>
      </c>
      <c r="F149" s="157" t="s">
        <v>252</v>
      </c>
      <c r="G149" s="158" t="s">
        <v>226</v>
      </c>
      <c r="H149" s="159">
        <v>2.802</v>
      </c>
      <c r="I149" s="160"/>
      <c r="J149" s="160"/>
      <c r="K149" s="159">
        <f>ROUND(P149*H149,3)</f>
        <v>0</v>
      </c>
      <c r="L149" s="157" t="s">
        <v>164</v>
      </c>
      <c r="M149" s="27"/>
      <c r="N149" s="161" t="s">
        <v>1</v>
      </c>
      <c r="O149" s="162" t="s">
        <v>44</v>
      </c>
      <c r="P149" s="163">
        <f>I149+J149</f>
        <v>0</v>
      </c>
      <c r="Q149" s="163">
        <f>ROUND(I149*H149,3)</f>
        <v>0</v>
      </c>
      <c r="R149" s="163">
        <f>ROUND(J149*H149,3)</f>
        <v>0</v>
      </c>
      <c r="S149" s="45"/>
      <c r="T149" s="164">
        <f>S149*H149</f>
        <v>0</v>
      </c>
      <c r="U149" s="164">
        <v>0</v>
      </c>
      <c r="V149" s="164">
        <f>U149*H149</f>
        <v>0</v>
      </c>
      <c r="W149" s="164">
        <v>0</v>
      </c>
      <c r="X149" s="165">
        <f>W149*H149</f>
        <v>0</v>
      </c>
      <c r="AR149" s="13" t="s">
        <v>138</v>
      </c>
      <c r="AT149" s="13" t="s">
        <v>140</v>
      </c>
      <c r="AU149" s="13" t="s">
        <v>112</v>
      </c>
      <c r="AY149" s="13" t="s">
        <v>137</v>
      </c>
      <c r="BE149" s="166">
        <f>IF(O149="základná",K149,0)</f>
        <v>0</v>
      </c>
      <c r="BF149" s="166">
        <f>IF(O149="znížená",K149,0)</f>
        <v>0</v>
      </c>
      <c r="BG149" s="166">
        <f>IF(O149="zákl. prenesená",K149,0)</f>
        <v>0</v>
      </c>
      <c r="BH149" s="166">
        <f>IF(O149="zníž. prenesená",K149,0)</f>
        <v>0</v>
      </c>
      <c r="BI149" s="166">
        <f>IF(O149="nulová",K149,0)</f>
        <v>0</v>
      </c>
      <c r="BJ149" s="13" t="s">
        <v>112</v>
      </c>
      <c r="BK149" s="167">
        <f>ROUND(P149*H149,3)</f>
        <v>0</v>
      </c>
      <c r="BL149" s="13" t="s">
        <v>138</v>
      </c>
      <c r="BM149" s="13" t="s">
        <v>253</v>
      </c>
    </row>
    <row r="150" spans="2:65" s="10" customFormat="1" ht="25.95" customHeight="1">
      <c r="B150" s="141"/>
      <c r="D150" s="142" t="s">
        <v>73</v>
      </c>
      <c r="E150" s="143" t="s">
        <v>254</v>
      </c>
      <c r="F150" s="143" t="s">
        <v>255</v>
      </c>
      <c r="I150" s="144"/>
      <c r="J150" s="144"/>
      <c r="K150" s="145">
        <f>BK150</f>
        <v>0</v>
      </c>
      <c r="M150" s="141"/>
      <c r="N150" s="146"/>
      <c r="O150" s="147"/>
      <c r="P150" s="147"/>
      <c r="Q150" s="148">
        <f>Q151+Q154+Q157+Q194</f>
        <v>0</v>
      </c>
      <c r="R150" s="148">
        <f>R151+R154+R157+R194</f>
        <v>0</v>
      </c>
      <c r="S150" s="147"/>
      <c r="T150" s="149">
        <f>T151+T154+T157+T194</f>
        <v>0</v>
      </c>
      <c r="U150" s="147"/>
      <c r="V150" s="149">
        <f>V151+V154+V157+V194</f>
        <v>2.3608214000000003</v>
      </c>
      <c r="W150" s="147"/>
      <c r="X150" s="150">
        <f>X151+X154+X157+X194</f>
        <v>5.4234599999999995</v>
      </c>
      <c r="AR150" s="142" t="s">
        <v>112</v>
      </c>
      <c r="AT150" s="151" t="s">
        <v>73</v>
      </c>
      <c r="AU150" s="151" t="s">
        <v>74</v>
      </c>
      <c r="AY150" s="142" t="s">
        <v>137</v>
      </c>
      <c r="BK150" s="152">
        <f>BK151+BK154+BK157+BK194</f>
        <v>0</v>
      </c>
    </row>
    <row r="151" spans="2:65" s="10" customFormat="1" ht="22.95" customHeight="1">
      <c r="B151" s="141"/>
      <c r="D151" s="142" t="s">
        <v>73</v>
      </c>
      <c r="E151" s="153" t="s">
        <v>256</v>
      </c>
      <c r="F151" s="153" t="s">
        <v>257</v>
      </c>
      <c r="I151" s="144"/>
      <c r="J151" s="144"/>
      <c r="K151" s="154">
        <f>BK151</f>
        <v>0</v>
      </c>
      <c r="M151" s="141"/>
      <c r="N151" s="146"/>
      <c r="O151" s="147"/>
      <c r="P151" s="147"/>
      <c r="Q151" s="148">
        <f>SUM(Q152:Q153)</f>
        <v>0</v>
      </c>
      <c r="R151" s="148">
        <f>SUM(R152:R153)</f>
        <v>0</v>
      </c>
      <c r="S151" s="147"/>
      <c r="T151" s="149">
        <f>SUM(T152:T153)</f>
        <v>0</v>
      </c>
      <c r="U151" s="147"/>
      <c r="V151" s="149">
        <f>SUM(V152:V153)</f>
        <v>0</v>
      </c>
      <c r="W151" s="147"/>
      <c r="X151" s="150">
        <f>SUM(X152:X153)</f>
        <v>6.5299999999999997E-2</v>
      </c>
      <c r="AR151" s="142" t="s">
        <v>112</v>
      </c>
      <c r="AT151" s="151" t="s">
        <v>73</v>
      </c>
      <c r="AU151" s="151" t="s">
        <v>82</v>
      </c>
      <c r="AY151" s="142" t="s">
        <v>137</v>
      </c>
      <c r="BK151" s="152">
        <f>SUM(BK152:BK153)</f>
        <v>0</v>
      </c>
    </row>
    <row r="152" spans="2:65" s="1" customFormat="1" ht="16.5" customHeight="1">
      <c r="B152" s="122"/>
      <c r="C152" s="155" t="s">
        <v>258</v>
      </c>
      <c r="D152" s="155" t="s">
        <v>140</v>
      </c>
      <c r="E152" s="156" t="s">
        <v>259</v>
      </c>
      <c r="F152" s="157" t="s">
        <v>260</v>
      </c>
      <c r="G152" s="158" t="s">
        <v>149</v>
      </c>
      <c r="H152" s="159">
        <v>2</v>
      </c>
      <c r="I152" s="160"/>
      <c r="J152" s="160"/>
      <c r="K152" s="159">
        <f>ROUND(P152*H152,3)</f>
        <v>0</v>
      </c>
      <c r="L152" s="157" t="s">
        <v>1</v>
      </c>
      <c r="M152" s="27"/>
      <c r="N152" s="161" t="s">
        <v>1</v>
      </c>
      <c r="O152" s="162" t="s">
        <v>44</v>
      </c>
      <c r="P152" s="163">
        <f>I152+J152</f>
        <v>0</v>
      </c>
      <c r="Q152" s="163">
        <f>ROUND(I152*H152,3)</f>
        <v>0</v>
      </c>
      <c r="R152" s="163">
        <f>ROUND(J152*H152,3)</f>
        <v>0</v>
      </c>
      <c r="S152" s="45"/>
      <c r="T152" s="164">
        <f>S152*H152</f>
        <v>0</v>
      </c>
      <c r="U152" s="164">
        <v>0</v>
      </c>
      <c r="V152" s="164">
        <f>U152*H152</f>
        <v>0</v>
      </c>
      <c r="W152" s="164">
        <v>2.4649999999999998E-2</v>
      </c>
      <c r="X152" s="165">
        <f>W152*H152</f>
        <v>4.9299999999999997E-2</v>
      </c>
      <c r="AR152" s="13" t="s">
        <v>223</v>
      </c>
      <c r="AT152" s="13" t="s">
        <v>140</v>
      </c>
      <c r="AU152" s="13" t="s">
        <v>112</v>
      </c>
      <c r="AY152" s="13" t="s">
        <v>137</v>
      </c>
      <c r="BE152" s="166">
        <f>IF(O152="základná",K152,0)</f>
        <v>0</v>
      </c>
      <c r="BF152" s="166">
        <f>IF(O152="znížená",K152,0)</f>
        <v>0</v>
      </c>
      <c r="BG152" s="166">
        <f>IF(O152="zákl. prenesená",K152,0)</f>
        <v>0</v>
      </c>
      <c r="BH152" s="166">
        <f>IF(O152="zníž. prenesená",K152,0)</f>
        <v>0</v>
      </c>
      <c r="BI152" s="166">
        <f>IF(O152="nulová",K152,0)</f>
        <v>0</v>
      </c>
      <c r="BJ152" s="13" t="s">
        <v>112</v>
      </c>
      <c r="BK152" s="167">
        <f>ROUND(P152*H152,3)</f>
        <v>0</v>
      </c>
      <c r="BL152" s="13" t="s">
        <v>223</v>
      </c>
      <c r="BM152" s="13" t="s">
        <v>261</v>
      </c>
    </row>
    <row r="153" spans="2:65" s="1" customFormat="1" ht="16.5" customHeight="1">
      <c r="B153" s="122"/>
      <c r="C153" s="155" t="s">
        <v>262</v>
      </c>
      <c r="D153" s="155" t="s">
        <v>140</v>
      </c>
      <c r="E153" s="156" t="s">
        <v>263</v>
      </c>
      <c r="F153" s="157" t="s">
        <v>264</v>
      </c>
      <c r="G153" s="158" t="s">
        <v>149</v>
      </c>
      <c r="H153" s="159">
        <v>2</v>
      </c>
      <c r="I153" s="160"/>
      <c r="J153" s="160"/>
      <c r="K153" s="159">
        <f>ROUND(P153*H153,3)</f>
        <v>0</v>
      </c>
      <c r="L153" s="157" t="s">
        <v>164</v>
      </c>
      <c r="M153" s="27"/>
      <c r="N153" s="161" t="s">
        <v>1</v>
      </c>
      <c r="O153" s="162" t="s">
        <v>44</v>
      </c>
      <c r="P153" s="163">
        <f>I153+J153</f>
        <v>0</v>
      </c>
      <c r="Q153" s="163">
        <f>ROUND(I153*H153,3)</f>
        <v>0</v>
      </c>
      <c r="R153" s="163">
        <f>ROUND(J153*H153,3)</f>
        <v>0</v>
      </c>
      <c r="S153" s="45"/>
      <c r="T153" s="164">
        <f>S153*H153</f>
        <v>0</v>
      </c>
      <c r="U153" s="164">
        <v>0</v>
      </c>
      <c r="V153" s="164">
        <f>U153*H153</f>
        <v>0</v>
      </c>
      <c r="W153" s="164">
        <v>8.0000000000000002E-3</v>
      </c>
      <c r="X153" s="165">
        <f>W153*H153</f>
        <v>1.6E-2</v>
      </c>
      <c r="AR153" s="13" t="s">
        <v>223</v>
      </c>
      <c r="AT153" s="13" t="s">
        <v>140</v>
      </c>
      <c r="AU153" s="13" t="s">
        <v>112</v>
      </c>
      <c r="AY153" s="13" t="s">
        <v>137</v>
      </c>
      <c r="BE153" s="166">
        <f>IF(O153="základná",K153,0)</f>
        <v>0</v>
      </c>
      <c r="BF153" s="166">
        <f>IF(O153="znížená",K153,0)</f>
        <v>0</v>
      </c>
      <c r="BG153" s="166">
        <f>IF(O153="zákl. prenesená",K153,0)</f>
        <v>0</v>
      </c>
      <c r="BH153" s="166">
        <f>IF(O153="zníž. prenesená",K153,0)</f>
        <v>0</v>
      </c>
      <c r="BI153" s="166">
        <f>IF(O153="nulová",K153,0)</f>
        <v>0</v>
      </c>
      <c r="BJ153" s="13" t="s">
        <v>112</v>
      </c>
      <c r="BK153" s="167">
        <f>ROUND(P153*H153,3)</f>
        <v>0</v>
      </c>
      <c r="BL153" s="13" t="s">
        <v>223</v>
      </c>
      <c r="BM153" s="13" t="s">
        <v>265</v>
      </c>
    </row>
    <row r="154" spans="2:65" s="10" customFormat="1" ht="22.95" customHeight="1">
      <c r="B154" s="141"/>
      <c r="D154" s="142" t="s">
        <v>73</v>
      </c>
      <c r="E154" s="153" t="s">
        <v>266</v>
      </c>
      <c r="F154" s="153" t="s">
        <v>267</v>
      </c>
      <c r="I154" s="144"/>
      <c r="J154" s="144"/>
      <c r="K154" s="154">
        <f>BK154</f>
        <v>0</v>
      </c>
      <c r="M154" s="141"/>
      <c r="N154" s="146"/>
      <c r="O154" s="147"/>
      <c r="P154" s="147"/>
      <c r="Q154" s="148">
        <f>SUM(Q155:Q156)</f>
        <v>0</v>
      </c>
      <c r="R154" s="148">
        <f>SUM(R155:R156)</f>
        <v>0</v>
      </c>
      <c r="S154" s="147"/>
      <c r="T154" s="149">
        <f>SUM(T155:T156)</f>
        <v>0</v>
      </c>
      <c r="U154" s="147"/>
      <c r="V154" s="149">
        <f>SUM(V155:V156)</f>
        <v>0</v>
      </c>
      <c r="W154" s="147"/>
      <c r="X154" s="150">
        <f>SUM(X155:X156)</f>
        <v>5.1215999999999999</v>
      </c>
      <c r="AR154" s="142" t="s">
        <v>112</v>
      </c>
      <c r="AT154" s="151" t="s">
        <v>73</v>
      </c>
      <c r="AU154" s="151" t="s">
        <v>82</v>
      </c>
      <c r="AY154" s="142" t="s">
        <v>137</v>
      </c>
      <c r="BK154" s="152">
        <f>SUM(BK155:BK156)</f>
        <v>0</v>
      </c>
    </row>
    <row r="155" spans="2:65" s="1" customFormat="1" ht="16.5" customHeight="1">
      <c r="B155" s="122"/>
      <c r="C155" s="155" t="s">
        <v>268</v>
      </c>
      <c r="D155" s="155" t="s">
        <v>140</v>
      </c>
      <c r="E155" s="156" t="s">
        <v>269</v>
      </c>
      <c r="F155" s="157" t="s">
        <v>270</v>
      </c>
      <c r="G155" s="158" t="s">
        <v>149</v>
      </c>
      <c r="H155" s="159">
        <v>93.12</v>
      </c>
      <c r="I155" s="160"/>
      <c r="J155" s="160"/>
      <c r="K155" s="159">
        <f>ROUND(P155*H155,3)</f>
        <v>0</v>
      </c>
      <c r="L155" s="157" t="s">
        <v>164</v>
      </c>
      <c r="M155" s="27"/>
      <c r="N155" s="161" t="s">
        <v>1</v>
      </c>
      <c r="O155" s="162" t="s">
        <v>44</v>
      </c>
      <c r="P155" s="163">
        <f>I155+J155</f>
        <v>0</v>
      </c>
      <c r="Q155" s="163">
        <f>ROUND(I155*H155,3)</f>
        <v>0</v>
      </c>
      <c r="R155" s="163">
        <f>ROUND(J155*H155,3)</f>
        <v>0</v>
      </c>
      <c r="S155" s="45"/>
      <c r="T155" s="164">
        <f>S155*H155</f>
        <v>0</v>
      </c>
      <c r="U155" s="164">
        <v>0</v>
      </c>
      <c r="V155" s="164">
        <f>U155*H155</f>
        <v>0</v>
      </c>
      <c r="W155" s="164">
        <v>5.5E-2</v>
      </c>
      <c r="X155" s="165">
        <f>W155*H155</f>
        <v>5.1215999999999999</v>
      </c>
      <c r="AR155" s="13" t="s">
        <v>223</v>
      </c>
      <c r="AT155" s="13" t="s">
        <v>140</v>
      </c>
      <c r="AU155" s="13" t="s">
        <v>112</v>
      </c>
      <c r="AY155" s="13" t="s">
        <v>137</v>
      </c>
      <c r="BE155" s="166">
        <f>IF(O155="základná",K155,0)</f>
        <v>0</v>
      </c>
      <c r="BF155" s="166">
        <f>IF(O155="znížená",K155,0)</f>
        <v>0</v>
      </c>
      <c r="BG155" s="166">
        <f>IF(O155="zákl. prenesená",K155,0)</f>
        <v>0</v>
      </c>
      <c r="BH155" s="166">
        <f>IF(O155="zníž. prenesená",K155,0)</f>
        <v>0</v>
      </c>
      <c r="BI155" s="166">
        <f>IF(O155="nulová",K155,0)</f>
        <v>0</v>
      </c>
      <c r="BJ155" s="13" t="s">
        <v>112</v>
      </c>
      <c r="BK155" s="167">
        <f>ROUND(P155*H155,3)</f>
        <v>0</v>
      </c>
      <c r="BL155" s="13" t="s">
        <v>223</v>
      </c>
      <c r="BM155" s="13" t="s">
        <v>271</v>
      </c>
    </row>
    <row r="156" spans="2:65" s="1" customFormat="1" ht="16.5" customHeight="1">
      <c r="B156" s="122"/>
      <c r="C156" s="155" t="s">
        <v>272</v>
      </c>
      <c r="D156" s="155" t="s">
        <v>140</v>
      </c>
      <c r="E156" s="156" t="s">
        <v>273</v>
      </c>
      <c r="F156" s="157" t="s">
        <v>274</v>
      </c>
      <c r="G156" s="158" t="s">
        <v>149</v>
      </c>
      <c r="H156" s="159">
        <v>93.12</v>
      </c>
      <c r="I156" s="160"/>
      <c r="J156" s="160"/>
      <c r="K156" s="159">
        <f>ROUND(P156*H156,3)</f>
        <v>0</v>
      </c>
      <c r="L156" s="157" t="s">
        <v>164</v>
      </c>
      <c r="M156" s="27"/>
      <c r="N156" s="161" t="s">
        <v>1</v>
      </c>
      <c r="O156" s="162" t="s">
        <v>44</v>
      </c>
      <c r="P156" s="163">
        <f>I156+J156</f>
        <v>0</v>
      </c>
      <c r="Q156" s="163">
        <f>ROUND(I156*H156,3)</f>
        <v>0</v>
      </c>
      <c r="R156" s="163">
        <f>ROUND(J156*H156,3)</f>
        <v>0</v>
      </c>
      <c r="S156" s="45"/>
      <c r="T156" s="164">
        <f>S156*H156</f>
        <v>0</v>
      </c>
      <c r="U156" s="164">
        <v>0</v>
      </c>
      <c r="V156" s="164">
        <f>U156*H156</f>
        <v>0</v>
      </c>
      <c r="W156" s="164">
        <v>0</v>
      </c>
      <c r="X156" s="165">
        <f>W156*H156</f>
        <v>0</v>
      </c>
      <c r="AR156" s="13" t="s">
        <v>223</v>
      </c>
      <c r="AT156" s="13" t="s">
        <v>140</v>
      </c>
      <c r="AU156" s="13" t="s">
        <v>112</v>
      </c>
      <c r="AY156" s="13" t="s">
        <v>137</v>
      </c>
      <c r="BE156" s="166">
        <f>IF(O156="základná",K156,0)</f>
        <v>0</v>
      </c>
      <c r="BF156" s="166">
        <f>IF(O156="znížená",K156,0)</f>
        <v>0</v>
      </c>
      <c r="BG156" s="166">
        <f>IF(O156="zákl. prenesená",K156,0)</f>
        <v>0</v>
      </c>
      <c r="BH156" s="166">
        <f>IF(O156="zníž. prenesená",K156,0)</f>
        <v>0</v>
      </c>
      <c r="BI156" s="166">
        <f>IF(O156="nulová",K156,0)</f>
        <v>0</v>
      </c>
      <c r="BJ156" s="13" t="s">
        <v>112</v>
      </c>
      <c r="BK156" s="167">
        <f>ROUND(P156*H156,3)</f>
        <v>0</v>
      </c>
      <c r="BL156" s="13" t="s">
        <v>223</v>
      </c>
      <c r="BM156" s="13" t="s">
        <v>275</v>
      </c>
    </row>
    <row r="157" spans="2:65" s="10" customFormat="1" ht="22.95" customHeight="1">
      <c r="B157" s="141"/>
      <c r="D157" s="142" t="s">
        <v>73</v>
      </c>
      <c r="E157" s="153" t="s">
        <v>276</v>
      </c>
      <c r="F157" s="153" t="s">
        <v>277</v>
      </c>
      <c r="I157" s="144"/>
      <c r="J157" s="144"/>
      <c r="K157" s="154">
        <f>BK157</f>
        <v>0</v>
      </c>
      <c r="M157" s="141"/>
      <c r="N157" s="146"/>
      <c r="O157" s="147"/>
      <c r="P157" s="147"/>
      <c r="Q157" s="148">
        <f>SUM(Q158:Q193)</f>
        <v>0</v>
      </c>
      <c r="R157" s="148">
        <f>SUM(R158:R193)</f>
        <v>0</v>
      </c>
      <c r="S157" s="147"/>
      <c r="T157" s="149">
        <f>SUM(T158:T193)</f>
        <v>0</v>
      </c>
      <c r="U157" s="147"/>
      <c r="V157" s="149">
        <f>SUM(V158:V193)</f>
        <v>1.9318694000000003</v>
      </c>
      <c r="W157" s="147"/>
      <c r="X157" s="150">
        <f>SUM(X158:X193)</f>
        <v>0.23655999999999999</v>
      </c>
      <c r="AR157" s="142" t="s">
        <v>112</v>
      </c>
      <c r="AT157" s="151" t="s">
        <v>73</v>
      </c>
      <c r="AU157" s="151" t="s">
        <v>82</v>
      </c>
      <c r="AY157" s="142" t="s">
        <v>137</v>
      </c>
      <c r="BK157" s="152">
        <f>SUM(BK158:BK193)</f>
        <v>0</v>
      </c>
    </row>
    <row r="158" spans="2:65" s="1" customFormat="1" ht="16.5" customHeight="1">
      <c r="B158" s="122"/>
      <c r="C158" s="155" t="s">
        <v>278</v>
      </c>
      <c r="D158" s="155" t="s">
        <v>140</v>
      </c>
      <c r="E158" s="156" t="s">
        <v>279</v>
      </c>
      <c r="F158" s="157" t="s">
        <v>280</v>
      </c>
      <c r="G158" s="158" t="s">
        <v>159</v>
      </c>
      <c r="H158" s="159">
        <v>76</v>
      </c>
      <c r="I158" s="160"/>
      <c r="J158" s="160"/>
      <c r="K158" s="159">
        <f>ROUND(P158*H158,3)</f>
        <v>0</v>
      </c>
      <c r="L158" s="157" t="s">
        <v>164</v>
      </c>
      <c r="M158" s="27"/>
      <c r="N158" s="161" t="s">
        <v>1</v>
      </c>
      <c r="O158" s="162" t="s">
        <v>44</v>
      </c>
      <c r="P158" s="163">
        <f>I158+J158</f>
        <v>0</v>
      </c>
      <c r="Q158" s="163">
        <f>ROUND(I158*H158,3)</f>
        <v>0</v>
      </c>
      <c r="R158" s="163">
        <f>ROUND(J158*H158,3)</f>
        <v>0</v>
      </c>
      <c r="S158" s="45"/>
      <c r="T158" s="164">
        <f>S158*H158</f>
        <v>0</v>
      </c>
      <c r="U158" s="164">
        <v>0</v>
      </c>
      <c r="V158" s="164">
        <f>U158*H158</f>
        <v>0</v>
      </c>
      <c r="W158" s="164">
        <v>1E-3</v>
      </c>
      <c r="X158" s="165">
        <f>W158*H158</f>
        <v>7.5999999999999998E-2</v>
      </c>
      <c r="AR158" s="13" t="s">
        <v>223</v>
      </c>
      <c r="AT158" s="13" t="s">
        <v>140</v>
      </c>
      <c r="AU158" s="13" t="s">
        <v>112</v>
      </c>
      <c r="AY158" s="13" t="s">
        <v>137</v>
      </c>
      <c r="BE158" s="166">
        <f>IF(O158="základná",K158,0)</f>
        <v>0</v>
      </c>
      <c r="BF158" s="166">
        <f>IF(O158="znížená",K158,0)</f>
        <v>0</v>
      </c>
      <c r="BG158" s="166">
        <f>IF(O158="zákl. prenesená",K158,0)</f>
        <v>0</v>
      </c>
      <c r="BH158" s="166">
        <f>IF(O158="zníž. prenesená",K158,0)</f>
        <v>0</v>
      </c>
      <c r="BI158" s="166">
        <f>IF(O158="nulová",K158,0)</f>
        <v>0</v>
      </c>
      <c r="BJ158" s="13" t="s">
        <v>112</v>
      </c>
      <c r="BK158" s="167">
        <f>ROUND(P158*H158,3)</f>
        <v>0</v>
      </c>
      <c r="BL158" s="13" t="s">
        <v>223</v>
      </c>
      <c r="BM158" s="13" t="s">
        <v>281</v>
      </c>
    </row>
    <row r="159" spans="2:65" s="11" customFormat="1">
      <c r="B159" s="168"/>
      <c r="D159" s="169" t="s">
        <v>151</v>
      </c>
      <c r="E159" s="170" t="s">
        <v>1</v>
      </c>
      <c r="F159" s="171" t="s">
        <v>184</v>
      </c>
      <c r="H159" s="172">
        <v>34.1</v>
      </c>
      <c r="I159" s="173"/>
      <c r="J159" s="173"/>
      <c r="M159" s="168"/>
      <c r="N159" s="174"/>
      <c r="O159" s="175"/>
      <c r="P159" s="175"/>
      <c r="Q159" s="175"/>
      <c r="R159" s="175"/>
      <c r="S159" s="175"/>
      <c r="T159" s="175"/>
      <c r="U159" s="175"/>
      <c r="V159" s="175"/>
      <c r="W159" s="175"/>
      <c r="X159" s="176"/>
      <c r="AT159" s="170" t="s">
        <v>151</v>
      </c>
      <c r="AU159" s="170" t="s">
        <v>112</v>
      </c>
      <c r="AV159" s="11" t="s">
        <v>112</v>
      </c>
      <c r="AW159" s="11" t="s">
        <v>4</v>
      </c>
      <c r="AX159" s="11" t="s">
        <v>74</v>
      </c>
      <c r="AY159" s="170" t="s">
        <v>137</v>
      </c>
    </row>
    <row r="160" spans="2:65" s="11" customFormat="1">
      <c r="B160" s="168"/>
      <c r="D160" s="169" t="s">
        <v>151</v>
      </c>
      <c r="E160" s="170" t="s">
        <v>1</v>
      </c>
      <c r="F160" s="171" t="s">
        <v>282</v>
      </c>
      <c r="H160" s="172">
        <v>41.9</v>
      </c>
      <c r="I160" s="173"/>
      <c r="J160" s="173"/>
      <c r="M160" s="168"/>
      <c r="N160" s="174"/>
      <c r="O160" s="175"/>
      <c r="P160" s="175"/>
      <c r="Q160" s="175"/>
      <c r="R160" s="175"/>
      <c r="S160" s="175"/>
      <c r="T160" s="175"/>
      <c r="U160" s="175"/>
      <c r="V160" s="175"/>
      <c r="W160" s="175"/>
      <c r="X160" s="176"/>
      <c r="AT160" s="170" t="s">
        <v>151</v>
      </c>
      <c r="AU160" s="170" t="s">
        <v>112</v>
      </c>
      <c r="AV160" s="11" t="s">
        <v>112</v>
      </c>
      <c r="AW160" s="11" t="s">
        <v>4</v>
      </c>
      <c r="AX160" s="11" t="s">
        <v>74</v>
      </c>
      <c r="AY160" s="170" t="s">
        <v>137</v>
      </c>
    </row>
    <row r="161" spans="2:65" s="1" customFormat="1" ht="16.5" customHeight="1">
      <c r="B161" s="122"/>
      <c r="C161" s="155" t="s">
        <v>283</v>
      </c>
      <c r="D161" s="155" t="s">
        <v>140</v>
      </c>
      <c r="E161" s="156" t="s">
        <v>284</v>
      </c>
      <c r="F161" s="157" t="s">
        <v>285</v>
      </c>
      <c r="G161" s="158" t="s">
        <v>149</v>
      </c>
      <c r="H161" s="159">
        <v>160.56</v>
      </c>
      <c r="I161" s="160"/>
      <c r="J161" s="160"/>
      <c r="K161" s="159">
        <f>ROUND(P161*H161,3)</f>
        <v>0</v>
      </c>
      <c r="L161" s="157" t="s">
        <v>164</v>
      </c>
      <c r="M161" s="27"/>
      <c r="N161" s="161" t="s">
        <v>1</v>
      </c>
      <c r="O161" s="162" t="s">
        <v>44</v>
      </c>
      <c r="P161" s="163">
        <f>I161+J161</f>
        <v>0</v>
      </c>
      <c r="Q161" s="163">
        <f>ROUND(I161*H161,3)</f>
        <v>0</v>
      </c>
      <c r="R161" s="163">
        <f>ROUND(J161*H161,3)</f>
        <v>0</v>
      </c>
      <c r="S161" s="45"/>
      <c r="T161" s="164">
        <f>S161*H161</f>
        <v>0</v>
      </c>
      <c r="U161" s="164">
        <v>0</v>
      </c>
      <c r="V161" s="164">
        <f>U161*H161</f>
        <v>0</v>
      </c>
      <c r="W161" s="164">
        <v>1E-3</v>
      </c>
      <c r="X161" s="165">
        <f>W161*H161</f>
        <v>0.16056000000000001</v>
      </c>
      <c r="AR161" s="13" t="s">
        <v>223</v>
      </c>
      <c r="AT161" s="13" t="s">
        <v>140</v>
      </c>
      <c r="AU161" s="13" t="s">
        <v>112</v>
      </c>
      <c r="AY161" s="13" t="s">
        <v>137</v>
      </c>
      <c r="BE161" s="166">
        <f>IF(O161="základná",K161,0)</f>
        <v>0</v>
      </c>
      <c r="BF161" s="166">
        <f>IF(O161="znížená",K161,0)</f>
        <v>0</v>
      </c>
      <c r="BG161" s="166">
        <f>IF(O161="zákl. prenesená",K161,0)</f>
        <v>0</v>
      </c>
      <c r="BH161" s="166">
        <f>IF(O161="zníž. prenesená",K161,0)</f>
        <v>0</v>
      </c>
      <c r="BI161" s="166">
        <f>IF(O161="nulová",K161,0)</f>
        <v>0</v>
      </c>
      <c r="BJ161" s="13" t="s">
        <v>112</v>
      </c>
      <c r="BK161" s="167">
        <f>ROUND(P161*H161,3)</f>
        <v>0</v>
      </c>
      <c r="BL161" s="13" t="s">
        <v>223</v>
      </c>
      <c r="BM161" s="13" t="s">
        <v>286</v>
      </c>
    </row>
    <row r="162" spans="2:65" s="11" customFormat="1">
      <c r="B162" s="168"/>
      <c r="D162" s="169" t="s">
        <v>151</v>
      </c>
      <c r="E162" s="170" t="s">
        <v>1</v>
      </c>
      <c r="F162" s="171" t="s">
        <v>152</v>
      </c>
      <c r="H162" s="172">
        <v>67.44</v>
      </c>
      <c r="I162" s="173"/>
      <c r="J162" s="173"/>
      <c r="M162" s="168"/>
      <c r="N162" s="174"/>
      <c r="O162" s="175"/>
      <c r="P162" s="175"/>
      <c r="Q162" s="175"/>
      <c r="R162" s="175"/>
      <c r="S162" s="175"/>
      <c r="T162" s="175"/>
      <c r="U162" s="175"/>
      <c r="V162" s="175"/>
      <c r="W162" s="175"/>
      <c r="X162" s="176"/>
      <c r="AT162" s="170" t="s">
        <v>151</v>
      </c>
      <c r="AU162" s="170" t="s">
        <v>112</v>
      </c>
      <c r="AV162" s="11" t="s">
        <v>112</v>
      </c>
      <c r="AW162" s="11" t="s">
        <v>4</v>
      </c>
      <c r="AX162" s="11" t="s">
        <v>74</v>
      </c>
      <c r="AY162" s="170" t="s">
        <v>137</v>
      </c>
    </row>
    <row r="163" spans="2:65" s="11" customFormat="1">
      <c r="B163" s="168"/>
      <c r="D163" s="169" t="s">
        <v>151</v>
      </c>
      <c r="E163" s="170" t="s">
        <v>1</v>
      </c>
      <c r="F163" s="171" t="s">
        <v>153</v>
      </c>
      <c r="H163" s="172">
        <v>93.12</v>
      </c>
      <c r="I163" s="173"/>
      <c r="J163" s="173"/>
      <c r="M163" s="168"/>
      <c r="N163" s="174"/>
      <c r="O163" s="175"/>
      <c r="P163" s="175"/>
      <c r="Q163" s="175"/>
      <c r="R163" s="175"/>
      <c r="S163" s="175"/>
      <c r="T163" s="175"/>
      <c r="U163" s="175"/>
      <c r="V163" s="175"/>
      <c r="W163" s="175"/>
      <c r="X163" s="176"/>
      <c r="AT163" s="170" t="s">
        <v>151</v>
      </c>
      <c r="AU163" s="170" t="s">
        <v>112</v>
      </c>
      <c r="AV163" s="11" t="s">
        <v>112</v>
      </c>
      <c r="AW163" s="11" t="s">
        <v>4</v>
      </c>
      <c r="AX163" s="11" t="s">
        <v>74</v>
      </c>
      <c r="AY163" s="170" t="s">
        <v>137</v>
      </c>
    </row>
    <row r="164" spans="2:65" s="1" customFormat="1" ht="16.5" customHeight="1">
      <c r="B164" s="122"/>
      <c r="C164" s="155" t="s">
        <v>287</v>
      </c>
      <c r="D164" s="155" t="s">
        <v>140</v>
      </c>
      <c r="E164" s="156" t="s">
        <v>288</v>
      </c>
      <c r="F164" s="157" t="s">
        <v>289</v>
      </c>
      <c r="G164" s="158" t="s">
        <v>149</v>
      </c>
      <c r="H164" s="159">
        <v>2.77</v>
      </c>
      <c r="I164" s="160"/>
      <c r="J164" s="160"/>
      <c r="K164" s="159">
        <f>ROUND(P164*H164,3)</f>
        <v>0</v>
      </c>
      <c r="L164" s="157" t="s">
        <v>1</v>
      </c>
      <c r="M164" s="27"/>
      <c r="N164" s="161" t="s">
        <v>1</v>
      </c>
      <c r="O164" s="162" t="s">
        <v>44</v>
      </c>
      <c r="P164" s="163">
        <f>I164+J164</f>
        <v>0</v>
      </c>
      <c r="Q164" s="163">
        <f>ROUND(I164*H164,3)</f>
        <v>0</v>
      </c>
      <c r="R164" s="163">
        <f>ROUND(J164*H164,3)</f>
        <v>0</v>
      </c>
      <c r="S164" s="45"/>
      <c r="T164" s="164">
        <f>S164*H164</f>
        <v>0</v>
      </c>
      <c r="U164" s="164">
        <v>2.9999999999999997E-4</v>
      </c>
      <c r="V164" s="164">
        <f>U164*H164</f>
        <v>8.3099999999999992E-4</v>
      </c>
      <c r="W164" s="164">
        <v>0</v>
      </c>
      <c r="X164" s="165">
        <f>W164*H164</f>
        <v>0</v>
      </c>
      <c r="AR164" s="13" t="s">
        <v>223</v>
      </c>
      <c r="AT164" s="13" t="s">
        <v>140</v>
      </c>
      <c r="AU164" s="13" t="s">
        <v>112</v>
      </c>
      <c r="AY164" s="13" t="s">
        <v>137</v>
      </c>
      <c r="BE164" s="166">
        <f>IF(O164="základná",K164,0)</f>
        <v>0</v>
      </c>
      <c r="BF164" s="166">
        <f>IF(O164="znížená",K164,0)</f>
        <v>0</v>
      </c>
      <c r="BG164" s="166">
        <f>IF(O164="zákl. prenesená",K164,0)</f>
        <v>0</v>
      </c>
      <c r="BH164" s="166">
        <f>IF(O164="zníž. prenesená",K164,0)</f>
        <v>0</v>
      </c>
      <c r="BI164" s="166">
        <f>IF(O164="nulová",K164,0)</f>
        <v>0</v>
      </c>
      <c r="BJ164" s="13" t="s">
        <v>112</v>
      </c>
      <c r="BK164" s="167">
        <f>ROUND(P164*H164,3)</f>
        <v>0</v>
      </c>
      <c r="BL164" s="13" t="s">
        <v>223</v>
      </c>
      <c r="BM164" s="13" t="s">
        <v>290</v>
      </c>
    </row>
    <row r="165" spans="2:65" s="1" customFormat="1" ht="16.5" customHeight="1">
      <c r="B165" s="122"/>
      <c r="C165" s="155" t="s">
        <v>291</v>
      </c>
      <c r="D165" s="155" t="s">
        <v>140</v>
      </c>
      <c r="E165" s="156" t="s">
        <v>292</v>
      </c>
      <c r="F165" s="157" t="s">
        <v>293</v>
      </c>
      <c r="G165" s="158" t="s">
        <v>149</v>
      </c>
      <c r="H165" s="159">
        <v>163.33000000000001</v>
      </c>
      <c r="I165" s="160"/>
      <c r="J165" s="160"/>
      <c r="K165" s="159">
        <f>ROUND(P165*H165,3)</f>
        <v>0</v>
      </c>
      <c r="L165" s="157" t="s">
        <v>164</v>
      </c>
      <c r="M165" s="27"/>
      <c r="N165" s="161" t="s">
        <v>1</v>
      </c>
      <c r="O165" s="162" t="s">
        <v>44</v>
      </c>
      <c r="P165" s="163">
        <f>I165+J165</f>
        <v>0</v>
      </c>
      <c r="Q165" s="163">
        <f>ROUND(I165*H165,3)</f>
        <v>0</v>
      </c>
      <c r="R165" s="163">
        <f>ROUND(J165*H165,3)</f>
        <v>0</v>
      </c>
      <c r="S165" s="45"/>
      <c r="T165" s="164">
        <f>S165*H165</f>
        <v>0</v>
      </c>
      <c r="U165" s="164">
        <v>0</v>
      </c>
      <c r="V165" s="164">
        <f>U165*H165</f>
        <v>0</v>
      </c>
      <c r="W165" s="164">
        <v>0</v>
      </c>
      <c r="X165" s="165">
        <f>W165*H165</f>
        <v>0</v>
      </c>
      <c r="AR165" s="13" t="s">
        <v>223</v>
      </c>
      <c r="AT165" s="13" t="s">
        <v>140</v>
      </c>
      <c r="AU165" s="13" t="s">
        <v>112</v>
      </c>
      <c r="AY165" s="13" t="s">
        <v>137</v>
      </c>
      <c r="BE165" s="166">
        <f>IF(O165="základná",K165,0)</f>
        <v>0</v>
      </c>
      <c r="BF165" s="166">
        <f>IF(O165="znížená",K165,0)</f>
        <v>0</v>
      </c>
      <c r="BG165" s="166">
        <f>IF(O165="zákl. prenesená",K165,0)</f>
        <v>0</v>
      </c>
      <c r="BH165" s="166">
        <f>IF(O165="zníž. prenesená",K165,0)</f>
        <v>0</v>
      </c>
      <c r="BI165" s="166">
        <f>IF(O165="nulová",K165,0)</f>
        <v>0</v>
      </c>
      <c r="BJ165" s="13" t="s">
        <v>112</v>
      </c>
      <c r="BK165" s="167">
        <f>ROUND(P165*H165,3)</f>
        <v>0</v>
      </c>
      <c r="BL165" s="13" t="s">
        <v>223</v>
      </c>
      <c r="BM165" s="13" t="s">
        <v>294</v>
      </c>
    </row>
    <row r="166" spans="2:65" s="11" customFormat="1">
      <c r="B166" s="168"/>
      <c r="D166" s="169" t="s">
        <v>151</v>
      </c>
      <c r="E166" s="170" t="s">
        <v>1</v>
      </c>
      <c r="F166" s="171" t="s">
        <v>152</v>
      </c>
      <c r="H166" s="172">
        <v>67.44</v>
      </c>
      <c r="I166" s="173"/>
      <c r="J166" s="173"/>
      <c r="M166" s="168"/>
      <c r="N166" s="174"/>
      <c r="O166" s="175"/>
      <c r="P166" s="175"/>
      <c r="Q166" s="175"/>
      <c r="R166" s="175"/>
      <c r="S166" s="175"/>
      <c r="T166" s="175"/>
      <c r="U166" s="175"/>
      <c r="V166" s="175"/>
      <c r="W166" s="175"/>
      <c r="X166" s="176"/>
      <c r="AT166" s="170" t="s">
        <v>151</v>
      </c>
      <c r="AU166" s="170" t="s">
        <v>112</v>
      </c>
      <c r="AV166" s="11" t="s">
        <v>112</v>
      </c>
      <c r="AW166" s="11" t="s">
        <v>4</v>
      </c>
      <c r="AX166" s="11" t="s">
        <v>74</v>
      </c>
      <c r="AY166" s="170" t="s">
        <v>137</v>
      </c>
    </row>
    <row r="167" spans="2:65" s="11" customFormat="1">
      <c r="B167" s="168"/>
      <c r="D167" s="169" t="s">
        <v>151</v>
      </c>
      <c r="E167" s="170" t="s">
        <v>1</v>
      </c>
      <c r="F167" s="171" t="s">
        <v>295</v>
      </c>
      <c r="H167" s="172">
        <v>2.77</v>
      </c>
      <c r="I167" s="173"/>
      <c r="J167" s="173"/>
      <c r="M167" s="168"/>
      <c r="N167" s="174"/>
      <c r="O167" s="175"/>
      <c r="P167" s="175"/>
      <c r="Q167" s="175"/>
      <c r="R167" s="175"/>
      <c r="S167" s="175"/>
      <c r="T167" s="175"/>
      <c r="U167" s="175"/>
      <c r="V167" s="175"/>
      <c r="W167" s="175"/>
      <c r="X167" s="176"/>
      <c r="AT167" s="170" t="s">
        <v>151</v>
      </c>
      <c r="AU167" s="170" t="s">
        <v>112</v>
      </c>
      <c r="AV167" s="11" t="s">
        <v>112</v>
      </c>
      <c r="AW167" s="11" t="s">
        <v>4</v>
      </c>
      <c r="AX167" s="11" t="s">
        <v>74</v>
      </c>
      <c r="AY167" s="170" t="s">
        <v>137</v>
      </c>
    </row>
    <row r="168" spans="2:65" s="11" customFormat="1">
      <c r="B168" s="168"/>
      <c r="D168" s="169" t="s">
        <v>151</v>
      </c>
      <c r="E168" s="170" t="s">
        <v>1</v>
      </c>
      <c r="F168" s="171" t="s">
        <v>153</v>
      </c>
      <c r="H168" s="172">
        <v>93.12</v>
      </c>
      <c r="I168" s="173"/>
      <c r="J168" s="173"/>
      <c r="M168" s="168"/>
      <c r="N168" s="174"/>
      <c r="O168" s="175"/>
      <c r="P168" s="175"/>
      <c r="Q168" s="175"/>
      <c r="R168" s="175"/>
      <c r="S168" s="175"/>
      <c r="T168" s="175"/>
      <c r="U168" s="175"/>
      <c r="V168" s="175"/>
      <c r="W168" s="175"/>
      <c r="X168" s="176"/>
      <c r="AT168" s="170" t="s">
        <v>151</v>
      </c>
      <c r="AU168" s="170" t="s">
        <v>112</v>
      </c>
      <c r="AV168" s="11" t="s">
        <v>112</v>
      </c>
      <c r="AW168" s="11" t="s">
        <v>4</v>
      </c>
      <c r="AX168" s="11" t="s">
        <v>74</v>
      </c>
      <c r="AY168" s="170" t="s">
        <v>137</v>
      </c>
    </row>
    <row r="169" spans="2:65" s="1" customFormat="1" ht="16.5" customHeight="1">
      <c r="B169" s="122"/>
      <c r="C169" s="155" t="s">
        <v>296</v>
      </c>
      <c r="D169" s="155" t="s">
        <v>140</v>
      </c>
      <c r="E169" s="156" t="s">
        <v>297</v>
      </c>
      <c r="F169" s="157" t="s">
        <v>298</v>
      </c>
      <c r="G169" s="158" t="s">
        <v>149</v>
      </c>
      <c r="H169" s="159">
        <v>163.33000000000001</v>
      </c>
      <c r="I169" s="160"/>
      <c r="J169" s="160"/>
      <c r="K169" s="159">
        <f>ROUND(P169*H169,3)</f>
        <v>0</v>
      </c>
      <c r="L169" s="157" t="s">
        <v>164</v>
      </c>
      <c r="M169" s="27"/>
      <c r="N169" s="161" t="s">
        <v>1</v>
      </c>
      <c r="O169" s="162" t="s">
        <v>44</v>
      </c>
      <c r="P169" s="163">
        <f>I169+J169</f>
        <v>0</v>
      </c>
      <c r="Q169" s="163">
        <f>ROUND(I169*H169,3)</f>
        <v>0</v>
      </c>
      <c r="R169" s="163">
        <f>ROUND(J169*H169,3)</f>
        <v>0</v>
      </c>
      <c r="S169" s="45"/>
      <c r="T169" s="164">
        <f>S169*H169</f>
        <v>0</v>
      </c>
      <c r="U169" s="164">
        <v>8.0000000000000007E-5</v>
      </c>
      <c r="V169" s="164">
        <f>U169*H169</f>
        <v>1.3066400000000002E-2</v>
      </c>
      <c r="W169" s="164">
        <v>0</v>
      </c>
      <c r="X169" s="165">
        <f>W169*H169</f>
        <v>0</v>
      </c>
      <c r="AR169" s="13" t="s">
        <v>223</v>
      </c>
      <c r="AT169" s="13" t="s">
        <v>140</v>
      </c>
      <c r="AU169" s="13" t="s">
        <v>112</v>
      </c>
      <c r="AY169" s="13" t="s">
        <v>137</v>
      </c>
      <c r="BE169" s="166">
        <f>IF(O169="základná",K169,0)</f>
        <v>0</v>
      </c>
      <c r="BF169" s="166">
        <f>IF(O169="znížená",K169,0)</f>
        <v>0</v>
      </c>
      <c r="BG169" s="166">
        <f>IF(O169="zákl. prenesená",K169,0)</f>
        <v>0</v>
      </c>
      <c r="BH169" s="166">
        <f>IF(O169="zníž. prenesená",K169,0)</f>
        <v>0</v>
      </c>
      <c r="BI169" s="166">
        <f>IF(O169="nulová",K169,0)</f>
        <v>0</v>
      </c>
      <c r="BJ169" s="13" t="s">
        <v>112</v>
      </c>
      <c r="BK169" s="167">
        <f>ROUND(P169*H169,3)</f>
        <v>0</v>
      </c>
      <c r="BL169" s="13" t="s">
        <v>223</v>
      </c>
      <c r="BM169" s="13" t="s">
        <v>299</v>
      </c>
    </row>
    <row r="170" spans="2:65" s="11" customFormat="1">
      <c r="B170" s="168"/>
      <c r="D170" s="169" t="s">
        <v>151</v>
      </c>
      <c r="E170" s="170" t="s">
        <v>1</v>
      </c>
      <c r="F170" s="171" t="s">
        <v>152</v>
      </c>
      <c r="H170" s="172">
        <v>67.44</v>
      </c>
      <c r="I170" s="173"/>
      <c r="J170" s="173"/>
      <c r="M170" s="168"/>
      <c r="N170" s="174"/>
      <c r="O170" s="175"/>
      <c r="P170" s="175"/>
      <c r="Q170" s="175"/>
      <c r="R170" s="175"/>
      <c r="S170" s="175"/>
      <c r="T170" s="175"/>
      <c r="U170" s="175"/>
      <c r="V170" s="175"/>
      <c r="W170" s="175"/>
      <c r="X170" s="176"/>
      <c r="AT170" s="170" t="s">
        <v>151</v>
      </c>
      <c r="AU170" s="170" t="s">
        <v>112</v>
      </c>
      <c r="AV170" s="11" t="s">
        <v>112</v>
      </c>
      <c r="AW170" s="11" t="s">
        <v>4</v>
      </c>
      <c r="AX170" s="11" t="s">
        <v>74</v>
      </c>
      <c r="AY170" s="170" t="s">
        <v>137</v>
      </c>
    </row>
    <row r="171" spans="2:65" s="11" customFormat="1">
      <c r="B171" s="168"/>
      <c r="D171" s="169" t="s">
        <v>151</v>
      </c>
      <c r="E171" s="170" t="s">
        <v>1</v>
      </c>
      <c r="F171" s="171" t="s">
        <v>295</v>
      </c>
      <c r="H171" s="172">
        <v>2.77</v>
      </c>
      <c r="I171" s="173"/>
      <c r="J171" s="173"/>
      <c r="M171" s="168"/>
      <c r="N171" s="174"/>
      <c r="O171" s="175"/>
      <c r="P171" s="175"/>
      <c r="Q171" s="175"/>
      <c r="R171" s="175"/>
      <c r="S171" s="175"/>
      <c r="T171" s="175"/>
      <c r="U171" s="175"/>
      <c r="V171" s="175"/>
      <c r="W171" s="175"/>
      <c r="X171" s="176"/>
      <c r="AT171" s="170" t="s">
        <v>151</v>
      </c>
      <c r="AU171" s="170" t="s">
        <v>112</v>
      </c>
      <c r="AV171" s="11" t="s">
        <v>112</v>
      </c>
      <c r="AW171" s="11" t="s">
        <v>4</v>
      </c>
      <c r="AX171" s="11" t="s">
        <v>74</v>
      </c>
      <c r="AY171" s="170" t="s">
        <v>137</v>
      </c>
    </row>
    <row r="172" spans="2:65" s="11" customFormat="1">
      <c r="B172" s="168"/>
      <c r="D172" s="169" t="s">
        <v>151</v>
      </c>
      <c r="E172" s="170" t="s">
        <v>1</v>
      </c>
      <c r="F172" s="171" t="s">
        <v>153</v>
      </c>
      <c r="H172" s="172">
        <v>93.12</v>
      </c>
      <c r="I172" s="173"/>
      <c r="J172" s="173"/>
      <c r="M172" s="168"/>
      <c r="N172" s="174"/>
      <c r="O172" s="175"/>
      <c r="P172" s="175"/>
      <c r="Q172" s="175"/>
      <c r="R172" s="175"/>
      <c r="S172" s="175"/>
      <c r="T172" s="175"/>
      <c r="U172" s="175"/>
      <c r="V172" s="175"/>
      <c r="W172" s="175"/>
      <c r="X172" s="176"/>
      <c r="AT172" s="170" t="s">
        <v>151</v>
      </c>
      <c r="AU172" s="170" t="s">
        <v>112</v>
      </c>
      <c r="AV172" s="11" t="s">
        <v>112</v>
      </c>
      <c r="AW172" s="11" t="s">
        <v>4</v>
      </c>
      <c r="AX172" s="11" t="s">
        <v>74</v>
      </c>
      <c r="AY172" s="170" t="s">
        <v>137</v>
      </c>
    </row>
    <row r="173" spans="2:65" s="1" customFormat="1" ht="16.5" customHeight="1">
      <c r="B173" s="122"/>
      <c r="C173" s="155" t="s">
        <v>300</v>
      </c>
      <c r="D173" s="155" t="s">
        <v>140</v>
      </c>
      <c r="E173" s="156" t="s">
        <v>301</v>
      </c>
      <c r="F173" s="157" t="s">
        <v>302</v>
      </c>
      <c r="G173" s="158" t="s">
        <v>149</v>
      </c>
      <c r="H173" s="159">
        <v>163.33000000000001</v>
      </c>
      <c r="I173" s="160"/>
      <c r="J173" s="160"/>
      <c r="K173" s="159">
        <f>ROUND(P173*H173,3)</f>
        <v>0</v>
      </c>
      <c r="L173" s="157" t="s">
        <v>1</v>
      </c>
      <c r="M173" s="27"/>
      <c r="N173" s="161" t="s">
        <v>1</v>
      </c>
      <c r="O173" s="162" t="s">
        <v>44</v>
      </c>
      <c r="P173" s="163">
        <f>I173+J173</f>
        <v>0</v>
      </c>
      <c r="Q173" s="163">
        <f>ROUND(I173*H173,3)</f>
        <v>0</v>
      </c>
      <c r="R173" s="163">
        <f>ROUND(J173*H173,3)</f>
        <v>0</v>
      </c>
      <c r="S173" s="45"/>
      <c r="T173" s="164">
        <f>S173*H173</f>
        <v>0</v>
      </c>
      <c r="U173" s="164">
        <v>7.4999999999999997E-3</v>
      </c>
      <c r="V173" s="164">
        <f>U173*H173</f>
        <v>1.2249750000000001</v>
      </c>
      <c r="W173" s="164">
        <v>0</v>
      </c>
      <c r="X173" s="165">
        <f>W173*H173</f>
        <v>0</v>
      </c>
      <c r="AR173" s="13" t="s">
        <v>223</v>
      </c>
      <c r="AT173" s="13" t="s">
        <v>140</v>
      </c>
      <c r="AU173" s="13" t="s">
        <v>112</v>
      </c>
      <c r="AY173" s="13" t="s">
        <v>137</v>
      </c>
      <c r="BE173" s="166">
        <f>IF(O173="základná",K173,0)</f>
        <v>0</v>
      </c>
      <c r="BF173" s="166">
        <f>IF(O173="znížená",K173,0)</f>
        <v>0</v>
      </c>
      <c r="BG173" s="166">
        <f>IF(O173="zákl. prenesená",K173,0)</f>
        <v>0</v>
      </c>
      <c r="BH173" s="166">
        <f>IF(O173="zníž. prenesená",K173,0)</f>
        <v>0</v>
      </c>
      <c r="BI173" s="166">
        <f>IF(O173="nulová",K173,0)</f>
        <v>0</v>
      </c>
      <c r="BJ173" s="13" t="s">
        <v>112</v>
      </c>
      <c r="BK173" s="167">
        <f>ROUND(P173*H173,3)</f>
        <v>0</v>
      </c>
      <c r="BL173" s="13" t="s">
        <v>223</v>
      </c>
      <c r="BM173" s="13" t="s">
        <v>303</v>
      </c>
    </row>
    <row r="174" spans="2:65" s="11" customFormat="1">
      <c r="B174" s="168"/>
      <c r="D174" s="169" t="s">
        <v>151</v>
      </c>
      <c r="E174" s="170" t="s">
        <v>1</v>
      </c>
      <c r="F174" s="171" t="s">
        <v>152</v>
      </c>
      <c r="H174" s="172">
        <v>67.44</v>
      </c>
      <c r="I174" s="173"/>
      <c r="J174" s="173"/>
      <c r="M174" s="168"/>
      <c r="N174" s="174"/>
      <c r="O174" s="175"/>
      <c r="P174" s="175"/>
      <c r="Q174" s="175"/>
      <c r="R174" s="175"/>
      <c r="S174" s="175"/>
      <c r="T174" s="175"/>
      <c r="U174" s="175"/>
      <c r="V174" s="175"/>
      <c r="W174" s="175"/>
      <c r="X174" s="176"/>
      <c r="AT174" s="170" t="s">
        <v>151</v>
      </c>
      <c r="AU174" s="170" t="s">
        <v>112</v>
      </c>
      <c r="AV174" s="11" t="s">
        <v>112</v>
      </c>
      <c r="AW174" s="11" t="s">
        <v>4</v>
      </c>
      <c r="AX174" s="11" t="s">
        <v>74</v>
      </c>
      <c r="AY174" s="170" t="s">
        <v>137</v>
      </c>
    </row>
    <row r="175" spans="2:65" s="11" customFormat="1">
      <c r="B175" s="168"/>
      <c r="D175" s="169" t="s">
        <v>151</v>
      </c>
      <c r="E175" s="170" t="s">
        <v>1</v>
      </c>
      <c r="F175" s="171" t="s">
        <v>295</v>
      </c>
      <c r="H175" s="172">
        <v>2.77</v>
      </c>
      <c r="I175" s="173"/>
      <c r="J175" s="173"/>
      <c r="M175" s="168"/>
      <c r="N175" s="174"/>
      <c r="O175" s="175"/>
      <c r="P175" s="175"/>
      <c r="Q175" s="175"/>
      <c r="R175" s="175"/>
      <c r="S175" s="175"/>
      <c r="T175" s="175"/>
      <c r="U175" s="175"/>
      <c r="V175" s="175"/>
      <c r="W175" s="175"/>
      <c r="X175" s="176"/>
      <c r="AT175" s="170" t="s">
        <v>151</v>
      </c>
      <c r="AU175" s="170" t="s">
        <v>112</v>
      </c>
      <c r="AV175" s="11" t="s">
        <v>112</v>
      </c>
      <c r="AW175" s="11" t="s">
        <v>4</v>
      </c>
      <c r="AX175" s="11" t="s">
        <v>74</v>
      </c>
      <c r="AY175" s="170" t="s">
        <v>137</v>
      </c>
    </row>
    <row r="176" spans="2:65" s="11" customFormat="1">
      <c r="B176" s="168"/>
      <c r="D176" s="169" t="s">
        <v>151</v>
      </c>
      <c r="E176" s="170" t="s">
        <v>1</v>
      </c>
      <c r="F176" s="171" t="s">
        <v>153</v>
      </c>
      <c r="H176" s="172">
        <v>93.12</v>
      </c>
      <c r="I176" s="173"/>
      <c r="J176" s="173"/>
      <c r="M176" s="168"/>
      <c r="N176" s="174"/>
      <c r="O176" s="175"/>
      <c r="P176" s="175"/>
      <c r="Q176" s="175"/>
      <c r="R176" s="175"/>
      <c r="S176" s="175"/>
      <c r="T176" s="175"/>
      <c r="U176" s="175"/>
      <c r="V176" s="175"/>
      <c r="W176" s="175"/>
      <c r="X176" s="176"/>
      <c r="AT176" s="170" t="s">
        <v>151</v>
      </c>
      <c r="AU176" s="170" t="s">
        <v>112</v>
      </c>
      <c r="AV176" s="11" t="s">
        <v>112</v>
      </c>
      <c r="AW176" s="11" t="s">
        <v>4</v>
      </c>
      <c r="AX176" s="11" t="s">
        <v>74</v>
      </c>
      <c r="AY176" s="170" t="s">
        <v>137</v>
      </c>
    </row>
    <row r="177" spans="2:65" s="1" customFormat="1" ht="16.5" customHeight="1">
      <c r="B177" s="122"/>
      <c r="C177" s="155" t="s">
        <v>304</v>
      </c>
      <c r="D177" s="155" t="s">
        <v>140</v>
      </c>
      <c r="E177" s="156" t="s">
        <v>305</v>
      </c>
      <c r="F177" s="157" t="s">
        <v>306</v>
      </c>
      <c r="G177" s="158" t="s">
        <v>149</v>
      </c>
      <c r="H177" s="159">
        <v>163.33000000000001</v>
      </c>
      <c r="I177" s="160"/>
      <c r="J177" s="160"/>
      <c r="K177" s="159">
        <f>ROUND(P177*H177,3)</f>
        <v>0</v>
      </c>
      <c r="L177" s="157" t="s">
        <v>164</v>
      </c>
      <c r="M177" s="27"/>
      <c r="N177" s="161" t="s">
        <v>1</v>
      </c>
      <c r="O177" s="162" t="s">
        <v>44</v>
      </c>
      <c r="P177" s="163">
        <f>I177+J177</f>
        <v>0</v>
      </c>
      <c r="Q177" s="163">
        <f>ROUND(I177*H177,3)</f>
        <v>0</v>
      </c>
      <c r="R177" s="163">
        <f>ROUND(J177*H177,3)</f>
        <v>0</v>
      </c>
      <c r="S177" s="45"/>
      <c r="T177" s="164">
        <f>S177*H177</f>
        <v>0</v>
      </c>
      <c r="U177" s="164">
        <v>2.9999999999999997E-4</v>
      </c>
      <c r="V177" s="164">
        <f>U177*H177</f>
        <v>4.8999000000000001E-2</v>
      </c>
      <c r="W177" s="164">
        <v>0</v>
      </c>
      <c r="X177" s="165">
        <f>W177*H177</f>
        <v>0</v>
      </c>
      <c r="AR177" s="13" t="s">
        <v>223</v>
      </c>
      <c r="AT177" s="13" t="s">
        <v>140</v>
      </c>
      <c r="AU177" s="13" t="s">
        <v>112</v>
      </c>
      <c r="AY177" s="13" t="s">
        <v>137</v>
      </c>
      <c r="BE177" s="166">
        <f>IF(O177="základná",K177,0)</f>
        <v>0</v>
      </c>
      <c r="BF177" s="166">
        <f>IF(O177="znížená",K177,0)</f>
        <v>0</v>
      </c>
      <c r="BG177" s="166">
        <f>IF(O177="zákl. prenesená",K177,0)</f>
        <v>0</v>
      </c>
      <c r="BH177" s="166">
        <f>IF(O177="zníž. prenesená",K177,0)</f>
        <v>0</v>
      </c>
      <c r="BI177" s="166">
        <f>IF(O177="nulová",K177,0)</f>
        <v>0</v>
      </c>
      <c r="BJ177" s="13" t="s">
        <v>112</v>
      </c>
      <c r="BK177" s="167">
        <f>ROUND(P177*H177,3)</f>
        <v>0</v>
      </c>
      <c r="BL177" s="13" t="s">
        <v>223</v>
      </c>
      <c r="BM177" s="13" t="s">
        <v>307</v>
      </c>
    </row>
    <row r="178" spans="2:65" s="11" customFormat="1">
      <c r="B178" s="168"/>
      <c r="D178" s="169" t="s">
        <v>151</v>
      </c>
      <c r="E178" s="170" t="s">
        <v>1</v>
      </c>
      <c r="F178" s="171" t="s">
        <v>152</v>
      </c>
      <c r="H178" s="172">
        <v>67.44</v>
      </c>
      <c r="I178" s="173"/>
      <c r="J178" s="173"/>
      <c r="M178" s="168"/>
      <c r="N178" s="174"/>
      <c r="O178" s="175"/>
      <c r="P178" s="175"/>
      <c r="Q178" s="175"/>
      <c r="R178" s="175"/>
      <c r="S178" s="175"/>
      <c r="T178" s="175"/>
      <c r="U178" s="175"/>
      <c r="V178" s="175"/>
      <c r="W178" s="175"/>
      <c r="X178" s="176"/>
      <c r="AT178" s="170" t="s">
        <v>151</v>
      </c>
      <c r="AU178" s="170" t="s">
        <v>112</v>
      </c>
      <c r="AV178" s="11" t="s">
        <v>112</v>
      </c>
      <c r="AW178" s="11" t="s">
        <v>4</v>
      </c>
      <c r="AX178" s="11" t="s">
        <v>74</v>
      </c>
      <c r="AY178" s="170" t="s">
        <v>137</v>
      </c>
    </row>
    <row r="179" spans="2:65" s="11" customFormat="1">
      <c r="B179" s="168"/>
      <c r="D179" s="169" t="s">
        <v>151</v>
      </c>
      <c r="E179" s="170" t="s">
        <v>1</v>
      </c>
      <c r="F179" s="171" t="s">
        <v>295</v>
      </c>
      <c r="H179" s="172">
        <v>2.77</v>
      </c>
      <c r="I179" s="173"/>
      <c r="J179" s="173"/>
      <c r="M179" s="168"/>
      <c r="N179" s="174"/>
      <c r="O179" s="175"/>
      <c r="P179" s="175"/>
      <c r="Q179" s="175"/>
      <c r="R179" s="175"/>
      <c r="S179" s="175"/>
      <c r="T179" s="175"/>
      <c r="U179" s="175"/>
      <c r="V179" s="175"/>
      <c r="W179" s="175"/>
      <c r="X179" s="176"/>
      <c r="AT179" s="170" t="s">
        <v>151</v>
      </c>
      <c r="AU179" s="170" t="s">
        <v>112</v>
      </c>
      <c r="AV179" s="11" t="s">
        <v>112</v>
      </c>
      <c r="AW179" s="11" t="s">
        <v>4</v>
      </c>
      <c r="AX179" s="11" t="s">
        <v>74</v>
      </c>
      <c r="AY179" s="170" t="s">
        <v>137</v>
      </c>
    </row>
    <row r="180" spans="2:65" s="11" customFormat="1">
      <c r="B180" s="168"/>
      <c r="D180" s="169" t="s">
        <v>151</v>
      </c>
      <c r="E180" s="170" t="s">
        <v>1</v>
      </c>
      <c r="F180" s="171" t="s">
        <v>153</v>
      </c>
      <c r="H180" s="172">
        <v>93.12</v>
      </c>
      <c r="I180" s="173"/>
      <c r="J180" s="173"/>
      <c r="M180" s="168"/>
      <c r="N180" s="174"/>
      <c r="O180" s="175"/>
      <c r="P180" s="175"/>
      <c r="Q180" s="175"/>
      <c r="R180" s="175"/>
      <c r="S180" s="175"/>
      <c r="T180" s="175"/>
      <c r="U180" s="175"/>
      <c r="V180" s="175"/>
      <c r="W180" s="175"/>
      <c r="X180" s="176"/>
      <c r="AT180" s="170" t="s">
        <v>151</v>
      </c>
      <c r="AU180" s="170" t="s">
        <v>112</v>
      </c>
      <c r="AV180" s="11" t="s">
        <v>112</v>
      </c>
      <c r="AW180" s="11" t="s">
        <v>4</v>
      </c>
      <c r="AX180" s="11" t="s">
        <v>74</v>
      </c>
      <c r="AY180" s="170" t="s">
        <v>137</v>
      </c>
    </row>
    <row r="181" spans="2:65" s="1" customFormat="1" ht="16.5" customHeight="1">
      <c r="B181" s="122"/>
      <c r="C181" s="177" t="s">
        <v>308</v>
      </c>
      <c r="D181" s="177" t="s">
        <v>309</v>
      </c>
      <c r="E181" s="178" t="s">
        <v>310</v>
      </c>
      <c r="F181" s="179" t="s">
        <v>311</v>
      </c>
      <c r="G181" s="180" t="s">
        <v>149</v>
      </c>
      <c r="H181" s="181">
        <v>168.23</v>
      </c>
      <c r="I181" s="182"/>
      <c r="J181" s="183"/>
      <c r="K181" s="181">
        <f>ROUND(P181*H181,3)</f>
        <v>0</v>
      </c>
      <c r="L181" s="179" t="s">
        <v>1</v>
      </c>
      <c r="M181" s="184"/>
      <c r="N181" s="185" t="s">
        <v>1</v>
      </c>
      <c r="O181" s="162" t="s">
        <v>44</v>
      </c>
      <c r="P181" s="163">
        <f>I181+J181</f>
        <v>0</v>
      </c>
      <c r="Q181" s="163">
        <f>ROUND(I181*H181,3)</f>
        <v>0</v>
      </c>
      <c r="R181" s="163">
        <f>ROUND(J181*H181,3)</f>
        <v>0</v>
      </c>
      <c r="S181" s="45"/>
      <c r="T181" s="164">
        <f>S181*H181</f>
        <v>0</v>
      </c>
      <c r="U181" s="164">
        <v>3.0000000000000001E-3</v>
      </c>
      <c r="V181" s="164">
        <f>U181*H181</f>
        <v>0.50468999999999997</v>
      </c>
      <c r="W181" s="164">
        <v>0</v>
      </c>
      <c r="X181" s="165">
        <f>W181*H181</f>
        <v>0</v>
      </c>
      <c r="AR181" s="13" t="s">
        <v>300</v>
      </c>
      <c r="AT181" s="13" t="s">
        <v>309</v>
      </c>
      <c r="AU181" s="13" t="s">
        <v>112</v>
      </c>
      <c r="AY181" s="13" t="s">
        <v>137</v>
      </c>
      <c r="BE181" s="166">
        <f>IF(O181="základná",K181,0)</f>
        <v>0</v>
      </c>
      <c r="BF181" s="166">
        <f>IF(O181="znížená",K181,0)</f>
        <v>0</v>
      </c>
      <c r="BG181" s="166">
        <f>IF(O181="zákl. prenesená",K181,0)</f>
        <v>0</v>
      </c>
      <c r="BH181" s="166">
        <f>IF(O181="zníž. prenesená",K181,0)</f>
        <v>0</v>
      </c>
      <c r="BI181" s="166">
        <f>IF(O181="nulová",K181,0)</f>
        <v>0</v>
      </c>
      <c r="BJ181" s="13" t="s">
        <v>112</v>
      </c>
      <c r="BK181" s="167">
        <f>ROUND(P181*H181,3)</f>
        <v>0</v>
      </c>
      <c r="BL181" s="13" t="s">
        <v>223</v>
      </c>
      <c r="BM181" s="13" t="s">
        <v>312</v>
      </c>
    </row>
    <row r="182" spans="2:65" s="11" customFormat="1">
      <c r="B182" s="168"/>
      <c r="D182" s="169" t="s">
        <v>151</v>
      </c>
      <c r="E182" s="170" t="s">
        <v>1</v>
      </c>
      <c r="F182" s="171" t="s">
        <v>152</v>
      </c>
      <c r="H182" s="172">
        <v>67.44</v>
      </c>
      <c r="I182" s="173"/>
      <c r="J182" s="173"/>
      <c r="M182" s="168"/>
      <c r="N182" s="174"/>
      <c r="O182" s="175"/>
      <c r="P182" s="175"/>
      <c r="Q182" s="175"/>
      <c r="R182" s="175"/>
      <c r="S182" s="175"/>
      <c r="T182" s="175"/>
      <c r="U182" s="175"/>
      <c r="V182" s="175"/>
      <c r="W182" s="175"/>
      <c r="X182" s="176"/>
      <c r="AT182" s="170" t="s">
        <v>151</v>
      </c>
      <c r="AU182" s="170" t="s">
        <v>112</v>
      </c>
      <c r="AV182" s="11" t="s">
        <v>112</v>
      </c>
      <c r="AW182" s="11" t="s">
        <v>4</v>
      </c>
      <c r="AX182" s="11" t="s">
        <v>74</v>
      </c>
      <c r="AY182" s="170" t="s">
        <v>137</v>
      </c>
    </row>
    <row r="183" spans="2:65" s="11" customFormat="1">
      <c r="B183" s="168"/>
      <c r="D183" s="169" t="s">
        <v>151</v>
      </c>
      <c r="E183" s="170" t="s">
        <v>1</v>
      </c>
      <c r="F183" s="171" t="s">
        <v>295</v>
      </c>
      <c r="H183" s="172">
        <v>2.77</v>
      </c>
      <c r="I183" s="173"/>
      <c r="J183" s="173"/>
      <c r="M183" s="168"/>
      <c r="N183" s="174"/>
      <c r="O183" s="175"/>
      <c r="P183" s="175"/>
      <c r="Q183" s="175"/>
      <c r="R183" s="175"/>
      <c r="S183" s="175"/>
      <c r="T183" s="175"/>
      <c r="U183" s="175"/>
      <c r="V183" s="175"/>
      <c r="W183" s="175"/>
      <c r="X183" s="176"/>
      <c r="AT183" s="170" t="s">
        <v>151</v>
      </c>
      <c r="AU183" s="170" t="s">
        <v>112</v>
      </c>
      <c r="AV183" s="11" t="s">
        <v>112</v>
      </c>
      <c r="AW183" s="11" t="s">
        <v>4</v>
      </c>
      <c r="AX183" s="11" t="s">
        <v>74</v>
      </c>
      <c r="AY183" s="170" t="s">
        <v>137</v>
      </c>
    </row>
    <row r="184" spans="2:65" s="11" customFormat="1">
      <c r="B184" s="168"/>
      <c r="D184" s="169" t="s">
        <v>151</v>
      </c>
      <c r="E184" s="170" t="s">
        <v>1</v>
      </c>
      <c r="F184" s="171" t="s">
        <v>153</v>
      </c>
      <c r="H184" s="172">
        <v>93.12</v>
      </c>
      <c r="I184" s="173"/>
      <c r="J184" s="173"/>
      <c r="M184" s="168"/>
      <c r="N184" s="174"/>
      <c r="O184" s="175"/>
      <c r="P184" s="175"/>
      <c r="Q184" s="175"/>
      <c r="R184" s="175"/>
      <c r="S184" s="175"/>
      <c r="T184" s="175"/>
      <c r="U184" s="175"/>
      <c r="V184" s="175"/>
      <c r="W184" s="175"/>
      <c r="X184" s="176"/>
      <c r="AT184" s="170" t="s">
        <v>151</v>
      </c>
      <c r="AU184" s="170" t="s">
        <v>112</v>
      </c>
      <c r="AV184" s="11" t="s">
        <v>112</v>
      </c>
      <c r="AW184" s="11" t="s">
        <v>4</v>
      </c>
      <c r="AX184" s="11" t="s">
        <v>74</v>
      </c>
      <c r="AY184" s="170" t="s">
        <v>137</v>
      </c>
    </row>
    <row r="185" spans="2:65" s="11" customFormat="1">
      <c r="B185" s="168"/>
      <c r="D185" s="169" t="s">
        <v>151</v>
      </c>
      <c r="F185" s="171" t="s">
        <v>313</v>
      </c>
      <c r="H185" s="172">
        <v>168.23</v>
      </c>
      <c r="I185" s="173"/>
      <c r="J185" s="173"/>
      <c r="M185" s="168"/>
      <c r="N185" s="174"/>
      <c r="O185" s="175"/>
      <c r="P185" s="175"/>
      <c r="Q185" s="175"/>
      <c r="R185" s="175"/>
      <c r="S185" s="175"/>
      <c r="T185" s="175"/>
      <c r="U185" s="175"/>
      <c r="V185" s="175"/>
      <c r="W185" s="175"/>
      <c r="X185" s="176"/>
      <c r="AT185" s="170" t="s">
        <v>151</v>
      </c>
      <c r="AU185" s="170" t="s">
        <v>112</v>
      </c>
      <c r="AV185" s="11" t="s">
        <v>112</v>
      </c>
      <c r="AW185" s="11" t="s">
        <v>3</v>
      </c>
      <c r="AX185" s="11" t="s">
        <v>82</v>
      </c>
      <c r="AY185" s="170" t="s">
        <v>137</v>
      </c>
    </row>
    <row r="186" spans="2:65" s="1" customFormat="1" ht="16.5" customHeight="1">
      <c r="B186" s="122"/>
      <c r="C186" s="155" t="s">
        <v>314</v>
      </c>
      <c r="D186" s="155" t="s">
        <v>140</v>
      </c>
      <c r="E186" s="156" t="s">
        <v>315</v>
      </c>
      <c r="F186" s="157" t="s">
        <v>316</v>
      </c>
      <c r="G186" s="158" t="s">
        <v>159</v>
      </c>
      <c r="H186" s="159">
        <v>76</v>
      </c>
      <c r="I186" s="160"/>
      <c r="J186" s="160"/>
      <c r="K186" s="159">
        <f>ROUND(P186*H186,3)</f>
        <v>0</v>
      </c>
      <c r="L186" s="157" t="s">
        <v>164</v>
      </c>
      <c r="M186" s="27"/>
      <c r="N186" s="161" t="s">
        <v>1</v>
      </c>
      <c r="O186" s="162" t="s">
        <v>44</v>
      </c>
      <c r="P186" s="163">
        <f>I186+J186</f>
        <v>0</v>
      </c>
      <c r="Q186" s="163">
        <f>ROUND(I186*H186,3)</f>
        <v>0</v>
      </c>
      <c r="R186" s="163">
        <f>ROUND(J186*H186,3)</f>
        <v>0</v>
      </c>
      <c r="S186" s="45"/>
      <c r="T186" s="164">
        <f>S186*H186</f>
        <v>0</v>
      </c>
      <c r="U186" s="164">
        <v>4.0000000000000003E-5</v>
      </c>
      <c r="V186" s="164">
        <f>U186*H186</f>
        <v>3.0400000000000002E-3</v>
      </c>
      <c r="W186" s="164">
        <v>0</v>
      </c>
      <c r="X186" s="165">
        <f>W186*H186</f>
        <v>0</v>
      </c>
      <c r="AR186" s="13" t="s">
        <v>223</v>
      </c>
      <c r="AT186" s="13" t="s">
        <v>140</v>
      </c>
      <c r="AU186" s="13" t="s">
        <v>112</v>
      </c>
      <c r="AY186" s="13" t="s">
        <v>137</v>
      </c>
      <c r="BE186" s="166">
        <f>IF(O186="základná",K186,0)</f>
        <v>0</v>
      </c>
      <c r="BF186" s="166">
        <f>IF(O186="znížená",K186,0)</f>
        <v>0</v>
      </c>
      <c r="BG186" s="166">
        <f>IF(O186="zákl. prenesená",K186,0)</f>
        <v>0</v>
      </c>
      <c r="BH186" s="166">
        <f>IF(O186="zníž. prenesená",K186,0)</f>
        <v>0</v>
      </c>
      <c r="BI186" s="166">
        <f>IF(O186="nulová",K186,0)</f>
        <v>0</v>
      </c>
      <c r="BJ186" s="13" t="s">
        <v>112</v>
      </c>
      <c r="BK186" s="167">
        <f>ROUND(P186*H186,3)</f>
        <v>0</v>
      </c>
      <c r="BL186" s="13" t="s">
        <v>223</v>
      </c>
      <c r="BM186" s="13" t="s">
        <v>317</v>
      </c>
    </row>
    <row r="187" spans="2:65" s="11" customFormat="1">
      <c r="B187" s="168"/>
      <c r="D187" s="169" t="s">
        <v>151</v>
      </c>
      <c r="E187" s="170" t="s">
        <v>1</v>
      </c>
      <c r="F187" s="171" t="s">
        <v>184</v>
      </c>
      <c r="H187" s="172">
        <v>34.1</v>
      </c>
      <c r="I187" s="173"/>
      <c r="J187" s="173"/>
      <c r="M187" s="168"/>
      <c r="N187" s="174"/>
      <c r="O187" s="175"/>
      <c r="P187" s="175"/>
      <c r="Q187" s="175"/>
      <c r="R187" s="175"/>
      <c r="S187" s="175"/>
      <c r="T187" s="175"/>
      <c r="U187" s="175"/>
      <c r="V187" s="175"/>
      <c r="W187" s="175"/>
      <c r="X187" s="176"/>
      <c r="AT187" s="170" t="s">
        <v>151</v>
      </c>
      <c r="AU187" s="170" t="s">
        <v>112</v>
      </c>
      <c r="AV187" s="11" t="s">
        <v>112</v>
      </c>
      <c r="AW187" s="11" t="s">
        <v>4</v>
      </c>
      <c r="AX187" s="11" t="s">
        <v>74</v>
      </c>
      <c r="AY187" s="170" t="s">
        <v>137</v>
      </c>
    </row>
    <row r="188" spans="2:65" s="11" customFormat="1">
      <c r="B188" s="168"/>
      <c r="D188" s="169" t="s">
        <v>151</v>
      </c>
      <c r="E188" s="170" t="s">
        <v>1</v>
      </c>
      <c r="F188" s="171" t="s">
        <v>282</v>
      </c>
      <c r="H188" s="172">
        <v>41.9</v>
      </c>
      <c r="I188" s="173"/>
      <c r="J188" s="173"/>
      <c r="M188" s="168"/>
      <c r="N188" s="174"/>
      <c r="O188" s="175"/>
      <c r="P188" s="175"/>
      <c r="Q188" s="175"/>
      <c r="R188" s="175"/>
      <c r="S188" s="175"/>
      <c r="T188" s="175"/>
      <c r="U188" s="175"/>
      <c r="V188" s="175"/>
      <c r="W188" s="175"/>
      <c r="X188" s="176"/>
      <c r="AT188" s="170" t="s">
        <v>151</v>
      </c>
      <c r="AU188" s="170" t="s">
        <v>112</v>
      </c>
      <c r="AV188" s="11" t="s">
        <v>112</v>
      </c>
      <c r="AW188" s="11" t="s">
        <v>4</v>
      </c>
      <c r="AX188" s="11" t="s">
        <v>74</v>
      </c>
      <c r="AY188" s="170" t="s">
        <v>137</v>
      </c>
    </row>
    <row r="189" spans="2:65" s="1" customFormat="1" ht="16.5" customHeight="1">
      <c r="B189" s="122"/>
      <c r="C189" s="177" t="s">
        <v>318</v>
      </c>
      <c r="D189" s="177" t="s">
        <v>309</v>
      </c>
      <c r="E189" s="178" t="s">
        <v>319</v>
      </c>
      <c r="F189" s="179" t="s">
        <v>320</v>
      </c>
      <c r="G189" s="180" t="s">
        <v>159</v>
      </c>
      <c r="H189" s="181">
        <v>83.6</v>
      </c>
      <c r="I189" s="182"/>
      <c r="J189" s="183"/>
      <c r="K189" s="181">
        <f>ROUND(P189*H189,3)</f>
        <v>0</v>
      </c>
      <c r="L189" s="179" t="s">
        <v>1</v>
      </c>
      <c r="M189" s="184"/>
      <c r="N189" s="185" t="s">
        <v>1</v>
      </c>
      <c r="O189" s="162" t="s">
        <v>44</v>
      </c>
      <c r="P189" s="163">
        <f>I189+J189</f>
        <v>0</v>
      </c>
      <c r="Q189" s="163">
        <f>ROUND(I189*H189,3)</f>
        <v>0</v>
      </c>
      <c r="R189" s="163">
        <f>ROUND(J189*H189,3)</f>
        <v>0</v>
      </c>
      <c r="S189" s="45"/>
      <c r="T189" s="164">
        <f>S189*H189</f>
        <v>0</v>
      </c>
      <c r="U189" s="164">
        <v>1.6299999999999999E-3</v>
      </c>
      <c r="V189" s="164">
        <f>U189*H189</f>
        <v>0.13626799999999997</v>
      </c>
      <c r="W189" s="164">
        <v>0</v>
      </c>
      <c r="X189" s="165">
        <f>W189*H189</f>
        <v>0</v>
      </c>
      <c r="AR189" s="13" t="s">
        <v>300</v>
      </c>
      <c r="AT189" s="13" t="s">
        <v>309</v>
      </c>
      <c r="AU189" s="13" t="s">
        <v>112</v>
      </c>
      <c r="AY189" s="13" t="s">
        <v>137</v>
      </c>
      <c r="BE189" s="166">
        <f>IF(O189="základná",K189,0)</f>
        <v>0</v>
      </c>
      <c r="BF189" s="166">
        <f>IF(O189="znížená",K189,0)</f>
        <v>0</v>
      </c>
      <c r="BG189" s="166">
        <f>IF(O189="zákl. prenesená",K189,0)</f>
        <v>0</v>
      </c>
      <c r="BH189" s="166">
        <f>IF(O189="zníž. prenesená",K189,0)</f>
        <v>0</v>
      </c>
      <c r="BI189" s="166">
        <f>IF(O189="nulová",K189,0)</f>
        <v>0</v>
      </c>
      <c r="BJ189" s="13" t="s">
        <v>112</v>
      </c>
      <c r="BK189" s="167">
        <f>ROUND(P189*H189,3)</f>
        <v>0</v>
      </c>
      <c r="BL189" s="13" t="s">
        <v>223</v>
      </c>
      <c r="BM189" s="13" t="s">
        <v>321</v>
      </c>
    </row>
    <row r="190" spans="2:65" s="11" customFormat="1">
      <c r="B190" s="168"/>
      <c r="D190" s="169" t="s">
        <v>151</v>
      </c>
      <c r="E190" s="170" t="s">
        <v>1</v>
      </c>
      <c r="F190" s="171" t="s">
        <v>184</v>
      </c>
      <c r="H190" s="172">
        <v>34.1</v>
      </c>
      <c r="I190" s="173"/>
      <c r="J190" s="173"/>
      <c r="M190" s="168"/>
      <c r="N190" s="174"/>
      <c r="O190" s="175"/>
      <c r="P190" s="175"/>
      <c r="Q190" s="175"/>
      <c r="R190" s="175"/>
      <c r="S190" s="175"/>
      <c r="T190" s="175"/>
      <c r="U190" s="175"/>
      <c r="V190" s="175"/>
      <c r="W190" s="175"/>
      <c r="X190" s="176"/>
      <c r="AT190" s="170" t="s">
        <v>151</v>
      </c>
      <c r="AU190" s="170" t="s">
        <v>112</v>
      </c>
      <c r="AV190" s="11" t="s">
        <v>112</v>
      </c>
      <c r="AW190" s="11" t="s">
        <v>4</v>
      </c>
      <c r="AX190" s="11" t="s">
        <v>74</v>
      </c>
      <c r="AY190" s="170" t="s">
        <v>137</v>
      </c>
    </row>
    <row r="191" spans="2:65" s="11" customFormat="1">
      <c r="B191" s="168"/>
      <c r="D191" s="169" t="s">
        <v>151</v>
      </c>
      <c r="E191" s="170" t="s">
        <v>1</v>
      </c>
      <c r="F191" s="171" t="s">
        <v>282</v>
      </c>
      <c r="H191" s="172">
        <v>41.9</v>
      </c>
      <c r="I191" s="173"/>
      <c r="J191" s="173"/>
      <c r="M191" s="168"/>
      <c r="N191" s="174"/>
      <c r="O191" s="175"/>
      <c r="P191" s="175"/>
      <c r="Q191" s="175"/>
      <c r="R191" s="175"/>
      <c r="S191" s="175"/>
      <c r="T191" s="175"/>
      <c r="U191" s="175"/>
      <c r="V191" s="175"/>
      <c r="W191" s="175"/>
      <c r="X191" s="176"/>
      <c r="AT191" s="170" t="s">
        <v>151</v>
      </c>
      <c r="AU191" s="170" t="s">
        <v>112</v>
      </c>
      <c r="AV191" s="11" t="s">
        <v>112</v>
      </c>
      <c r="AW191" s="11" t="s">
        <v>4</v>
      </c>
      <c r="AX191" s="11" t="s">
        <v>74</v>
      </c>
      <c r="AY191" s="170" t="s">
        <v>137</v>
      </c>
    </row>
    <row r="192" spans="2:65" s="11" customFormat="1">
      <c r="B192" s="168"/>
      <c r="D192" s="169" t="s">
        <v>151</v>
      </c>
      <c r="F192" s="171" t="s">
        <v>322</v>
      </c>
      <c r="H192" s="172">
        <v>83.6</v>
      </c>
      <c r="I192" s="173"/>
      <c r="J192" s="173"/>
      <c r="M192" s="168"/>
      <c r="N192" s="174"/>
      <c r="O192" s="175"/>
      <c r="P192" s="175"/>
      <c r="Q192" s="175"/>
      <c r="R192" s="175"/>
      <c r="S192" s="175"/>
      <c r="T192" s="175"/>
      <c r="U192" s="175"/>
      <c r="V192" s="175"/>
      <c r="W192" s="175"/>
      <c r="X192" s="176"/>
      <c r="AT192" s="170" t="s">
        <v>151</v>
      </c>
      <c r="AU192" s="170" t="s">
        <v>112</v>
      </c>
      <c r="AV192" s="11" t="s">
        <v>112</v>
      </c>
      <c r="AW192" s="11" t="s">
        <v>3</v>
      </c>
      <c r="AX192" s="11" t="s">
        <v>82</v>
      </c>
      <c r="AY192" s="170" t="s">
        <v>137</v>
      </c>
    </row>
    <row r="193" spans="2:65" s="1" customFormat="1" ht="16.5" customHeight="1">
      <c r="B193" s="122"/>
      <c r="C193" s="155" t="s">
        <v>323</v>
      </c>
      <c r="D193" s="155" t="s">
        <v>140</v>
      </c>
      <c r="E193" s="156" t="s">
        <v>324</v>
      </c>
      <c r="F193" s="157" t="s">
        <v>325</v>
      </c>
      <c r="G193" s="158" t="s">
        <v>226</v>
      </c>
      <c r="H193" s="159">
        <v>1.9319999999999999</v>
      </c>
      <c r="I193" s="160"/>
      <c r="J193" s="160"/>
      <c r="K193" s="159">
        <f>ROUND(P193*H193,3)</f>
        <v>0</v>
      </c>
      <c r="L193" s="157" t="s">
        <v>164</v>
      </c>
      <c r="M193" s="27"/>
      <c r="N193" s="161" t="s">
        <v>1</v>
      </c>
      <c r="O193" s="162" t="s">
        <v>44</v>
      </c>
      <c r="P193" s="163">
        <f>I193+J193</f>
        <v>0</v>
      </c>
      <c r="Q193" s="163">
        <f>ROUND(I193*H193,3)</f>
        <v>0</v>
      </c>
      <c r="R193" s="163">
        <f>ROUND(J193*H193,3)</f>
        <v>0</v>
      </c>
      <c r="S193" s="45"/>
      <c r="T193" s="164">
        <f>S193*H193</f>
        <v>0</v>
      </c>
      <c r="U193" s="164">
        <v>0</v>
      </c>
      <c r="V193" s="164">
        <f>U193*H193</f>
        <v>0</v>
      </c>
      <c r="W193" s="164">
        <v>0</v>
      </c>
      <c r="X193" s="165">
        <f>W193*H193</f>
        <v>0</v>
      </c>
      <c r="AR193" s="13" t="s">
        <v>223</v>
      </c>
      <c r="AT193" s="13" t="s">
        <v>140</v>
      </c>
      <c r="AU193" s="13" t="s">
        <v>112</v>
      </c>
      <c r="AY193" s="13" t="s">
        <v>137</v>
      </c>
      <c r="BE193" s="166">
        <f>IF(O193="základná",K193,0)</f>
        <v>0</v>
      </c>
      <c r="BF193" s="166">
        <f>IF(O193="znížená",K193,0)</f>
        <v>0</v>
      </c>
      <c r="BG193" s="166">
        <f>IF(O193="zákl. prenesená",K193,0)</f>
        <v>0</v>
      </c>
      <c r="BH193" s="166">
        <f>IF(O193="zníž. prenesená",K193,0)</f>
        <v>0</v>
      </c>
      <c r="BI193" s="166">
        <f>IF(O193="nulová",K193,0)</f>
        <v>0</v>
      </c>
      <c r="BJ193" s="13" t="s">
        <v>112</v>
      </c>
      <c r="BK193" s="167">
        <f>ROUND(P193*H193,3)</f>
        <v>0</v>
      </c>
      <c r="BL193" s="13" t="s">
        <v>223</v>
      </c>
      <c r="BM193" s="13" t="s">
        <v>326</v>
      </c>
    </row>
    <row r="194" spans="2:65" s="10" customFormat="1" ht="22.95" customHeight="1">
      <c r="B194" s="141"/>
      <c r="D194" s="142" t="s">
        <v>73</v>
      </c>
      <c r="E194" s="153" t="s">
        <v>327</v>
      </c>
      <c r="F194" s="153" t="s">
        <v>328</v>
      </c>
      <c r="I194" s="144"/>
      <c r="J194" s="144"/>
      <c r="K194" s="154">
        <f>BK194</f>
        <v>0</v>
      </c>
      <c r="M194" s="141"/>
      <c r="N194" s="146"/>
      <c r="O194" s="147"/>
      <c r="P194" s="147"/>
      <c r="Q194" s="148">
        <f>SUM(Q195:Q213)</f>
        <v>0</v>
      </c>
      <c r="R194" s="148">
        <f>SUM(R195:R213)</f>
        <v>0</v>
      </c>
      <c r="S194" s="147"/>
      <c r="T194" s="149">
        <f>SUM(T195:T213)</f>
        <v>0</v>
      </c>
      <c r="U194" s="147"/>
      <c r="V194" s="149">
        <f>SUM(V195:V213)</f>
        <v>0.428952</v>
      </c>
      <c r="W194" s="147"/>
      <c r="X194" s="150">
        <f>SUM(X195:X213)</f>
        <v>0</v>
      </c>
      <c r="AR194" s="142" t="s">
        <v>112</v>
      </c>
      <c r="AT194" s="151" t="s">
        <v>73</v>
      </c>
      <c r="AU194" s="151" t="s">
        <v>82</v>
      </c>
      <c r="AY194" s="142" t="s">
        <v>137</v>
      </c>
      <c r="BK194" s="152">
        <f>SUM(BK195:BK213)</f>
        <v>0</v>
      </c>
    </row>
    <row r="195" spans="2:65" s="1" customFormat="1" ht="16.5" customHeight="1">
      <c r="B195" s="122"/>
      <c r="C195" s="155" t="s">
        <v>329</v>
      </c>
      <c r="D195" s="155" t="s">
        <v>140</v>
      </c>
      <c r="E195" s="156" t="s">
        <v>330</v>
      </c>
      <c r="F195" s="157" t="s">
        <v>331</v>
      </c>
      <c r="G195" s="158" t="s">
        <v>143</v>
      </c>
      <c r="H195" s="159">
        <v>50</v>
      </c>
      <c r="I195" s="160"/>
      <c r="J195" s="160"/>
      <c r="K195" s="159">
        <f>ROUND(P195*H195,3)</f>
        <v>0</v>
      </c>
      <c r="L195" s="157" t="s">
        <v>164</v>
      </c>
      <c r="M195" s="27"/>
      <c r="N195" s="161" t="s">
        <v>1</v>
      </c>
      <c r="O195" s="162" t="s">
        <v>44</v>
      </c>
      <c r="P195" s="163">
        <f>I195+J195</f>
        <v>0</v>
      </c>
      <c r="Q195" s="163">
        <f>ROUND(I195*H195,3)</f>
        <v>0</v>
      </c>
      <c r="R195" s="163">
        <f>ROUND(J195*H195,3)</f>
        <v>0</v>
      </c>
      <c r="S195" s="45"/>
      <c r="T195" s="164">
        <f>S195*H195</f>
        <v>0</v>
      </c>
      <c r="U195" s="164">
        <v>0</v>
      </c>
      <c r="V195" s="164">
        <f>U195*H195</f>
        <v>0</v>
      </c>
      <c r="W195" s="164">
        <v>0</v>
      </c>
      <c r="X195" s="165">
        <f>W195*H195</f>
        <v>0</v>
      </c>
      <c r="AR195" s="13" t="s">
        <v>223</v>
      </c>
      <c r="AT195" s="13" t="s">
        <v>140</v>
      </c>
      <c r="AU195" s="13" t="s">
        <v>112</v>
      </c>
      <c r="AY195" s="13" t="s">
        <v>137</v>
      </c>
      <c r="BE195" s="166">
        <f>IF(O195="základná",K195,0)</f>
        <v>0</v>
      </c>
      <c r="BF195" s="166">
        <f>IF(O195="znížená",K195,0)</f>
        <v>0</v>
      </c>
      <c r="BG195" s="166">
        <f>IF(O195="zákl. prenesená",K195,0)</f>
        <v>0</v>
      </c>
      <c r="BH195" s="166">
        <f>IF(O195="zníž. prenesená",K195,0)</f>
        <v>0</v>
      </c>
      <c r="BI195" s="166">
        <f>IF(O195="nulová",K195,0)</f>
        <v>0</v>
      </c>
      <c r="BJ195" s="13" t="s">
        <v>112</v>
      </c>
      <c r="BK195" s="167">
        <f>ROUND(P195*H195,3)</f>
        <v>0</v>
      </c>
      <c r="BL195" s="13" t="s">
        <v>223</v>
      </c>
      <c r="BM195" s="13" t="s">
        <v>332</v>
      </c>
    </row>
    <row r="196" spans="2:65" s="1" customFormat="1" ht="16.5" customHeight="1">
      <c r="B196" s="122"/>
      <c r="C196" s="155" t="s">
        <v>333</v>
      </c>
      <c r="D196" s="155" t="s">
        <v>140</v>
      </c>
      <c r="E196" s="156" t="s">
        <v>334</v>
      </c>
      <c r="F196" s="157" t="s">
        <v>335</v>
      </c>
      <c r="G196" s="158" t="s">
        <v>149</v>
      </c>
      <c r="H196" s="159">
        <v>90.5</v>
      </c>
      <c r="I196" s="160"/>
      <c r="J196" s="160"/>
      <c r="K196" s="159">
        <f>ROUND(P196*H196,3)</f>
        <v>0</v>
      </c>
      <c r="L196" s="157" t="s">
        <v>1</v>
      </c>
      <c r="M196" s="27"/>
      <c r="N196" s="161" t="s">
        <v>1</v>
      </c>
      <c r="O196" s="162" t="s">
        <v>44</v>
      </c>
      <c r="P196" s="163">
        <f>I196+J196</f>
        <v>0</v>
      </c>
      <c r="Q196" s="163">
        <f>ROUND(I196*H196,3)</f>
        <v>0</v>
      </c>
      <c r="R196" s="163">
        <f>ROUND(J196*H196,3)</f>
        <v>0</v>
      </c>
      <c r="S196" s="45"/>
      <c r="T196" s="164">
        <f>S196*H196</f>
        <v>0</v>
      </c>
      <c r="U196" s="164">
        <v>1.4999999999999999E-4</v>
      </c>
      <c r="V196" s="164">
        <f>U196*H196</f>
        <v>1.3574999999999999E-2</v>
      </c>
      <c r="W196" s="164">
        <v>0</v>
      </c>
      <c r="X196" s="165">
        <f>W196*H196</f>
        <v>0</v>
      </c>
      <c r="AR196" s="13" t="s">
        <v>223</v>
      </c>
      <c r="AT196" s="13" t="s">
        <v>140</v>
      </c>
      <c r="AU196" s="13" t="s">
        <v>112</v>
      </c>
      <c r="AY196" s="13" t="s">
        <v>137</v>
      </c>
      <c r="BE196" s="166">
        <f>IF(O196="základná",K196,0)</f>
        <v>0</v>
      </c>
      <c r="BF196" s="166">
        <f>IF(O196="znížená",K196,0)</f>
        <v>0</v>
      </c>
      <c r="BG196" s="166">
        <f>IF(O196="zákl. prenesená",K196,0)</f>
        <v>0</v>
      </c>
      <c r="BH196" s="166">
        <f>IF(O196="zníž. prenesená",K196,0)</f>
        <v>0</v>
      </c>
      <c r="BI196" s="166">
        <f>IF(O196="nulová",K196,0)</f>
        <v>0</v>
      </c>
      <c r="BJ196" s="13" t="s">
        <v>112</v>
      </c>
      <c r="BK196" s="167">
        <f>ROUND(P196*H196,3)</f>
        <v>0</v>
      </c>
      <c r="BL196" s="13" t="s">
        <v>223</v>
      </c>
      <c r="BM196" s="13" t="s">
        <v>336</v>
      </c>
    </row>
    <row r="197" spans="2:65" s="1" customFormat="1" ht="16.5" customHeight="1">
      <c r="B197" s="122"/>
      <c r="C197" s="155" t="s">
        <v>337</v>
      </c>
      <c r="D197" s="155" t="s">
        <v>140</v>
      </c>
      <c r="E197" s="156" t="s">
        <v>338</v>
      </c>
      <c r="F197" s="157" t="s">
        <v>339</v>
      </c>
      <c r="G197" s="158" t="s">
        <v>149</v>
      </c>
      <c r="H197" s="159">
        <v>214.67</v>
      </c>
      <c r="I197" s="160"/>
      <c r="J197" s="160"/>
      <c r="K197" s="159">
        <f>ROUND(P197*H197,3)</f>
        <v>0</v>
      </c>
      <c r="L197" s="157" t="s">
        <v>1</v>
      </c>
      <c r="M197" s="27"/>
      <c r="N197" s="161" t="s">
        <v>1</v>
      </c>
      <c r="O197" s="162" t="s">
        <v>44</v>
      </c>
      <c r="P197" s="163">
        <f>I197+J197</f>
        <v>0</v>
      </c>
      <c r="Q197" s="163">
        <f>ROUND(I197*H197,3)</f>
        <v>0</v>
      </c>
      <c r="R197" s="163">
        <f>ROUND(J197*H197,3)</f>
        <v>0</v>
      </c>
      <c r="S197" s="45"/>
      <c r="T197" s="164">
        <f>S197*H197</f>
        <v>0</v>
      </c>
      <c r="U197" s="164">
        <v>0</v>
      </c>
      <c r="V197" s="164">
        <f>U197*H197</f>
        <v>0</v>
      </c>
      <c r="W197" s="164">
        <v>0</v>
      </c>
      <c r="X197" s="165">
        <f>W197*H197</f>
        <v>0</v>
      </c>
      <c r="AR197" s="13" t="s">
        <v>223</v>
      </c>
      <c r="AT197" s="13" t="s">
        <v>140</v>
      </c>
      <c r="AU197" s="13" t="s">
        <v>112</v>
      </c>
      <c r="AY197" s="13" t="s">
        <v>137</v>
      </c>
      <c r="BE197" s="166">
        <f>IF(O197="základná",K197,0)</f>
        <v>0</v>
      </c>
      <c r="BF197" s="166">
        <f>IF(O197="znížená",K197,0)</f>
        <v>0</v>
      </c>
      <c r="BG197" s="166">
        <f>IF(O197="zákl. prenesená",K197,0)</f>
        <v>0</v>
      </c>
      <c r="BH197" s="166">
        <f>IF(O197="zníž. prenesená",K197,0)</f>
        <v>0</v>
      </c>
      <c r="BI197" s="166">
        <f>IF(O197="nulová",K197,0)</f>
        <v>0</v>
      </c>
      <c r="BJ197" s="13" t="s">
        <v>112</v>
      </c>
      <c r="BK197" s="167">
        <f>ROUND(P197*H197,3)</f>
        <v>0</v>
      </c>
      <c r="BL197" s="13" t="s">
        <v>223</v>
      </c>
      <c r="BM197" s="13" t="s">
        <v>340</v>
      </c>
    </row>
    <row r="198" spans="2:65" s="1" customFormat="1" ht="16.5" customHeight="1">
      <c r="B198" s="122"/>
      <c r="C198" s="155" t="s">
        <v>341</v>
      </c>
      <c r="D198" s="155" t="s">
        <v>140</v>
      </c>
      <c r="E198" s="156" t="s">
        <v>342</v>
      </c>
      <c r="F198" s="157" t="s">
        <v>343</v>
      </c>
      <c r="G198" s="158" t="s">
        <v>159</v>
      </c>
      <c r="H198" s="159">
        <v>72.3</v>
      </c>
      <c r="I198" s="160"/>
      <c r="J198" s="160"/>
      <c r="K198" s="159">
        <f>ROUND(P198*H198,3)</f>
        <v>0</v>
      </c>
      <c r="L198" s="157" t="s">
        <v>164</v>
      </c>
      <c r="M198" s="27"/>
      <c r="N198" s="161" t="s">
        <v>1</v>
      </c>
      <c r="O198" s="162" t="s">
        <v>44</v>
      </c>
      <c r="P198" s="163">
        <f>I198+J198</f>
        <v>0</v>
      </c>
      <c r="Q198" s="163">
        <f>ROUND(I198*H198,3)</f>
        <v>0</v>
      </c>
      <c r="R198" s="163">
        <f>ROUND(J198*H198,3)</f>
        <v>0</v>
      </c>
      <c r="S198" s="45"/>
      <c r="T198" s="164">
        <f>S198*H198</f>
        <v>0</v>
      </c>
      <c r="U198" s="164">
        <v>0</v>
      </c>
      <c r="V198" s="164">
        <f>U198*H198</f>
        <v>0</v>
      </c>
      <c r="W198" s="164">
        <v>0</v>
      </c>
      <c r="X198" s="165">
        <f>W198*H198</f>
        <v>0</v>
      </c>
      <c r="AR198" s="13" t="s">
        <v>223</v>
      </c>
      <c r="AT198" s="13" t="s">
        <v>140</v>
      </c>
      <c r="AU198" s="13" t="s">
        <v>112</v>
      </c>
      <c r="AY198" s="13" t="s">
        <v>137</v>
      </c>
      <c r="BE198" s="166">
        <f>IF(O198="základná",K198,0)</f>
        <v>0</v>
      </c>
      <c r="BF198" s="166">
        <f>IF(O198="znížená",K198,0)</f>
        <v>0</v>
      </c>
      <c r="BG198" s="166">
        <f>IF(O198="zákl. prenesená",K198,0)</f>
        <v>0</v>
      </c>
      <c r="BH198" s="166">
        <f>IF(O198="zníž. prenesená",K198,0)</f>
        <v>0</v>
      </c>
      <c r="BI198" s="166">
        <f>IF(O198="nulová",K198,0)</f>
        <v>0</v>
      </c>
      <c r="BJ198" s="13" t="s">
        <v>112</v>
      </c>
      <c r="BK198" s="167">
        <f>ROUND(P198*H198,3)</f>
        <v>0</v>
      </c>
      <c r="BL198" s="13" t="s">
        <v>223</v>
      </c>
      <c r="BM198" s="13" t="s">
        <v>344</v>
      </c>
    </row>
    <row r="199" spans="2:65" s="1" customFormat="1" ht="16.5" customHeight="1">
      <c r="B199" s="122"/>
      <c r="C199" s="155" t="s">
        <v>345</v>
      </c>
      <c r="D199" s="155" t="s">
        <v>140</v>
      </c>
      <c r="E199" s="156" t="s">
        <v>346</v>
      </c>
      <c r="F199" s="157" t="s">
        <v>347</v>
      </c>
      <c r="G199" s="158" t="s">
        <v>149</v>
      </c>
      <c r="H199" s="159">
        <v>468</v>
      </c>
      <c r="I199" s="160"/>
      <c r="J199" s="160"/>
      <c r="K199" s="159">
        <f>ROUND(P199*H199,3)</f>
        <v>0</v>
      </c>
      <c r="L199" s="157" t="s">
        <v>164</v>
      </c>
      <c r="M199" s="27"/>
      <c r="N199" s="161" t="s">
        <v>1</v>
      </c>
      <c r="O199" s="162" t="s">
        <v>44</v>
      </c>
      <c r="P199" s="163">
        <f>I199+J199</f>
        <v>0</v>
      </c>
      <c r="Q199" s="163">
        <f>ROUND(I199*H199,3)</f>
        <v>0</v>
      </c>
      <c r="R199" s="163">
        <f>ROUND(J199*H199,3)</f>
        <v>0</v>
      </c>
      <c r="S199" s="45"/>
      <c r="T199" s="164">
        <f>S199*H199</f>
        <v>0</v>
      </c>
      <c r="U199" s="164">
        <v>0</v>
      </c>
      <c r="V199" s="164">
        <f>U199*H199</f>
        <v>0</v>
      </c>
      <c r="W199" s="164">
        <v>0</v>
      </c>
      <c r="X199" s="165">
        <f>W199*H199</f>
        <v>0</v>
      </c>
      <c r="AR199" s="13" t="s">
        <v>223</v>
      </c>
      <c r="AT199" s="13" t="s">
        <v>140</v>
      </c>
      <c r="AU199" s="13" t="s">
        <v>112</v>
      </c>
      <c r="AY199" s="13" t="s">
        <v>137</v>
      </c>
      <c r="BE199" s="166">
        <f>IF(O199="základná",K199,0)</f>
        <v>0</v>
      </c>
      <c r="BF199" s="166">
        <f>IF(O199="znížená",K199,0)</f>
        <v>0</v>
      </c>
      <c r="BG199" s="166">
        <f>IF(O199="zákl. prenesená",K199,0)</f>
        <v>0</v>
      </c>
      <c r="BH199" s="166">
        <f>IF(O199="zníž. prenesená",K199,0)</f>
        <v>0</v>
      </c>
      <c r="BI199" s="166">
        <f>IF(O199="nulová",K199,0)</f>
        <v>0</v>
      </c>
      <c r="BJ199" s="13" t="s">
        <v>112</v>
      </c>
      <c r="BK199" s="167">
        <f>ROUND(P199*H199,3)</f>
        <v>0</v>
      </c>
      <c r="BL199" s="13" t="s">
        <v>223</v>
      </c>
      <c r="BM199" s="13" t="s">
        <v>348</v>
      </c>
    </row>
    <row r="200" spans="2:65" s="11" customFormat="1">
      <c r="B200" s="168"/>
      <c r="D200" s="169" t="s">
        <v>151</v>
      </c>
      <c r="E200" s="170" t="s">
        <v>1</v>
      </c>
      <c r="F200" s="171" t="s">
        <v>349</v>
      </c>
      <c r="H200" s="172">
        <v>232</v>
      </c>
      <c r="I200" s="173"/>
      <c r="J200" s="173"/>
      <c r="M200" s="168"/>
      <c r="N200" s="174"/>
      <c r="O200" s="175"/>
      <c r="P200" s="175"/>
      <c r="Q200" s="175"/>
      <c r="R200" s="175"/>
      <c r="S200" s="175"/>
      <c r="T200" s="175"/>
      <c r="U200" s="175"/>
      <c r="V200" s="175"/>
      <c r="W200" s="175"/>
      <c r="X200" s="176"/>
      <c r="AT200" s="170" t="s">
        <v>151</v>
      </c>
      <c r="AU200" s="170" t="s">
        <v>112</v>
      </c>
      <c r="AV200" s="11" t="s">
        <v>112</v>
      </c>
      <c r="AW200" s="11" t="s">
        <v>4</v>
      </c>
      <c r="AX200" s="11" t="s">
        <v>74</v>
      </c>
      <c r="AY200" s="170" t="s">
        <v>137</v>
      </c>
    </row>
    <row r="201" spans="2:65" s="11" customFormat="1">
      <c r="B201" s="168"/>
      <c r="D201" s="169" t="s">
        <v>151</v>
      </c>
      <c r="E201" s="170" t="s">
        <v>1</v>
      </c>
      <c r="F201" s="171" t="s">
        <v>350</v>
      </c>
      <c r="H201" s="172">
        <v>236</v>
      </c>
      <c r="I201" s="173"/>
      <c r="J201" s="173"/>
      <c r="M201" s="168"/>
      <c r="N201" s="174"/>
      <c r="O201" s="175"/>
      <c r="P201" s="175"/>
      <c r="Q201" s="175"/>
      <c r="R201" s="175"/>
      <c r="S201" s="175"/>
      <c r="T201" s="175"/>
      <c r="U201" s="175"/>
      <c r="V201" s="175"/>
      <c r="W201" s="175"/>
      <c r="X201" s="176"/>
      <c r="AT201" s="170" t="s">
        <v>151</v>
      </c>
      <c r="AU201" s="170" t="s">
        <v>112</v>
      </c>
      <c r="AV201" s="11" t="s">
        <v>112</v>
      </c>
      <c r="AW201" s="11" t="s">
        <v>4</v>
      </c>
      <c r="AX201" s="11" t="s">
        <v>74</v>
      </c>
      <c r="AY201" s="170" t="s">
        <v>137</v>
      </c>
    </row>
    <row r="202" spans="2:65" s="1" customFormat="1" ht="16.5" customHeight="1">
      <c r="B202" s="122"/>
      <c r="C202" s="155" t="s">
        <v>351</v>
      </c>
      <c r="D202" s="155" t="s">
        <v>140</v>
      </c>
      <c r="E202" s="156" t="s">
        <v>352</v>
      </c>
      <c r="F202" s="157" t="s">
        <v>353</v>
      </c>
      <c r="G202" s="158" t="s">
        <v>149</v>
      </c>
      <c r="H202" s="159">
        <v>468</v>
      </c>
      <c r="I202" s="160"/>
      <c r="J202" s="160"/>
      <c r="K202" s="159">
        <f>ROUND(P202*H202,3)</f>
        <v>0</v>
      </c>
      <c r="L202" s="157" t="s">
        <v>164</v>
      </c>
      <c r="M202" s="27"/>
      <c r="N202" s="161" t="s">
        <v>1</v>
      </c>
      <c r="O202" s="162" t="s">
        <v>44</v>
      </c>
      <c r="P202" s="163">
        <f>I202+J202</f>
        <v>0</v>
      </c>
      <c r="Q202" s="163">
        <f>ROUND(I202*H202,3)</f>
        <v>0</v>
      </c>
      <c r="R202" s="163">
        <f>ROUND(J202*H202,3)</f>
        <v>0</v>
      </c>
      <c r="S202" s="45"/>
      <c r="T202" s="164">
        <f>S202*H202</f>
        <v>0</v>
      </c>
      <c r="U202" s="164">
        <v>1E-4</v>
      </c>
      <c r="V202" s="164">
        <f>U202*H202</f>
        <v>4.6800000000000001E-2</v>
      </c>
      <c r="W202" s="164">
        <v>0</v>
      </c>
      <c r="X202" s="165">
        <f>W202*H202</f>
        <v>0</v>
      </c>
      <c r="AR202" s="13" t="s">
        <v>223</v>
      </c>
      <c r="AT202" s="13" t="s">
        <v>140</v>
      </c>
      <c r="AU202" s="13" t="s">
        <v>112</v>
      </c>
      <c r="AY202" s="13" t="s">
        <v>137</v>
      </c>
      <c r="BE202" s="166">
        <f>IF(O202="základná",K202,0)</f>
        <v>0</v>
      </c>
      <c r="BF202" s="166">
        <f>IF(O202="znížená",K202,0)</f>
        <v>0</v>
      </c>
      <c r="BG202" s="166">
        <f>IF(O202="zákl. prenesená",K202,0)</f>
        <v>0</v>
      </c>
      <c r="BH202" s="166">
        <f>IF(O202="zníž. prenesená",K202,0)</f>
        <v>0</v>
      </c>
      <c r="BI202" s="166">
        <f>IF(O202="nulová",K202,0)</f>
        <v>0</v>
      </c>
      <c r="BJ202" s="13" t="s">
        <v>112</v>
      </c>
      <c r="BK202" s="167">
        <f>ROUND(P202*H202,3)</f>
        <v>0</v>
      </c>
      <c r="BL202" s="13" t="s">
        <v>223</v>
      </c>
      <c r="BM202" s="13" t="s">
        <v>354</v>
      </c>
    </row>
    <row r="203" spans="2:65" s="11" customFormat="1">
      <c r="B203" s="168"/>
      <c r="D203" s="169" t="s">
        <v>151</v>
      </c>
      <c r="E203" s="170" t="s">
        <v>1</v>
      </c>
      <c r="F203" s="171" t="s">
        <v>349</v>
      </c>
      <c r="H203" s="172">
        <v>232</v>
      </c>
      <c r="I203" s="173"/>
      <c r="J203" s="173"/>
      <c r="M203" s="168"/>
      <c r="N203" s="174"/>
      <c r="O203" s="175"/>
      <c r="P203" s="175"/>
      <c r="Q203" s="175"/>
      <c r="R203" s="175"/>
      <c r="S203" s="175"/>
      <c r="T203" s="175"/>
      <c r="U203" s="175"/>
      <c r="V203" s="175"/>
      <c r="W203" s="175"/>
      <c r="X203" s="176"/>
      <c r="AT203" s="170" t="s">
        <v>151</v>
      </c>
      <c r="AU203" s="170" t="s">
        <v>112</v>
      </c>
      <c r="AV203" s="11" t="s">
        <v>112</v>
      </c>
      <c r="AW203" s="11" t="s">
        <v>4</v>
      </c>
      <c r="AX203" s="11" t="s">
        <v>74</v>
      </c>
      <c r="AY203" s="170" t="s">
        <v>137</v>
      </c>
    </row>
    <row r="204" spans="2:65" s="11" customFormat="1">
      <c r="B204" s="168"/>
      <c r="D204" s="169" t="s">
        <v>151</v>
      </c>
      <c r="E204" s="170" t="s">
        <v>1</v>
      </c>
      <c r="F204" s="171" t="s">
        <v>350</v>
      </c>
      <c r="H204" s="172">
        <v>236</v>
      </c>
      <c r="I204" s="173"/>
      <c r="J204" s="173"/>
      <c r="M204" s="168"/>
      <c r="N204" s="174"/>
      <c r="O204" s="175"/>
      <c r="P204" s="175"/>
      <c r="Q204" s="175"/>
      <c r="R204" s="175"/>
      <c r="S204" s="175"/>
      <c r="T204" s="175"/>
      <c r="U204" s="175"/>
      <c r="V204" s="175"/>
      <c r="W204" s="175"/>
      <c r="X204" s="176"/>
      <c r="AT204" s="170" t="s">
        <v>151</v>
      </c>
      <c r="AU204" s="170" t="s">
        <v>112</v>
      </c>
      <c r="AV204" s="11" t="s">
        <v>112</v>
      </c>
      <c r="AW204" s="11" t="s">
        <v>4</v>
      </c>
      <c r="AX204" s="11" t="s">
        <v>74</v>
      </c>
      <c r="AY204" s="170" t="s">
        <v>137</v>
      </c>
    </row>
    <row r="205" spans="2:65" s="1" customFormat="1" ht="16.5" customHeight="1">
      <c r="B205" s="122"/>
      <c r="C205" s="155" t="s">
        <v>355</v>
      </c>
      <c r="D205" s="155" t="s">
        <v>140</v>
      </c>
      <c r="E205" s="156" t="s">
        <v>356</v>
      </c>
      <c r="F205" s="157" t="s">
        <v>357</v>
      </c>
      <c r="G205" s="158" t="s">
        <v>149</v>
      </c>
      <c r="H205" s="159">
        <v>468</v>
      </c>
      <c r="I205" s="160"/>
      <c r="J205" s="160"/>
      <c r="K205" s="159">
        <f>ROUND(P205*H205,3)</f>
        <v>0</v>
      </c>
      <c r="L205" s="157" t="s">
        <v>164</v>
      </c>
      <c r="M205" s="27"/>
      <c r="N205" s="161" t="s">
        <v>1</v>
      </c>
      <c r="O205" s="162" t="s">
        <v>44</v>
      </c>
      <c r="P205" s="163">
        <f>I205+J205</f>
        <v>0</v>
      </c>
      <c r="Q205" s="163">
        <f>ROUND(I205*H205,3)</f>
        <v>0</v>
      </c>
      <c r="R205" s="163">
        <f>ROUND(J205*H205,3)</f>
        <v>0</v>
      </c>
      <c r="S205" s="45"/>
      <c r="T205" s="164">
        <f>S205*H205</f>
        <v>0</v>
      </c>
      <c r="U205" s="164">
        <v>4.0000000000000002E-4</v>
      </c>
      <c r="V205" s="164">
        <f>U205*H205</f>
        <v>0.18720000000000001</v>
      </c>
      <c r="W205" s="164">
        <v>0</v>
      </c>
      <c r="X205" s="165">
        <f>W205*H205</f>
        <v>0</v>
      </c>
      <c r="AR205" s="13" t="s">
        <v>223</v>
      </c>
      <c r="AT205" s="13" t="s">
        <v>140</v>
      </c>
      <c r="AU205" s="13" t="s">
        <v>112</v>
      </c>
      <c r="AY205" s="13" t="s">
        <v>137</v>
      </c>
      <c r="BE205" s="166">
        <f>IF(O205="základná",K205,0)</f>
        <v>0</v>
      </c>
      <c r="BF205" s="166">
        <f>IF(O205="znížená",K205,0)</f>
        <v>0</v>
      </c>
      <c r="BG205" s="166">
        <f>IF(O205="zákl. prenesená",K205,0)</f>
        <v>0</v>
      </c>
      <c r="BH205" s="166">
        <f>IF(O205="zníž. prenesená",K205,0)</f>
        <v>0</v>
      </c>
      <c r="BI205" s="166">
        <f>IF(O205="nulová",K205,0)</f>
        <v>0</v>
      </c>
      <c r="BJ205" s="13" t="s">
        <v>112</v>
      </c>
      <c r="BK205" s="167">
        <f>ROUND(P205*H205,3)</f>
        <v>0</v>
      </c>
      <c r="BL205" s="13" t="s">
        <v>223</v>
      </c>
      <c r="BM205" s="13" t="s">
        <v>358</v>
      </c>
    </row>
    <row r="206" spans="2:65" s="11" customFormat="1">
      <c r="B206" s="168"/>
      <c r="D206" s="169" t="s">
        <v>151</v>
      </c>
      <c r="E206" s="170" t="s">
        <v>1</v>
      </c>
      <c r="F206" s="171" t="s">
        <v>349</v>
      </c>
      <c r="H206" s="172">
        <v>232</v>
      </c>
      <c r="I206" s="173"/>
      <c r="J206" s="173"/>
      <c r="M206" s="168"/>
      <c r="N206" s="174"/>
      <c r="O206" s="175"/>
      <c r="P206" s="175"/>
      <c r="Q206" s="175"/>
      <c r="R206" s="175"/>
      <c r="S206" s="175"/>
      <c r="T206" s="175"/>
      <c r="U206" s="175"/>
      <c r="V206" s="175"/>
      <c r="W206" s="175"/>
      <c r="X206" s="176"/>
      <c r="AT206" s="170" t="s">
        <v>151</v>
      </c>
      <c r="AU206" s="170" t="s">
        <v>112</v>
      </c>
      <c r="AV206" s="11" t="s">
        <v>112</v>
      </c>
      <c r="AW206" s="11" t="s">
        <v>4</v>
      </c>
      <c r="AX206" s="11" t="s">
        <v>74</v>
      </c>
      <c r="AY206" s="170" t="s">
        <v>137</v>
      </c>
    </row>
    <row r="207" spans="2:65" s="11" customFormat="1">
      <c r="B207" s="168"/>
      <c r="D207" s="169" t="s">
        <v>151</v>
      </c>
      <c r="E207" s="170" t="s">
        <v>1</v>
      </c>
      <c r="F207" s="171" t="s">
        <v>350</v>
      </c>
      <c r="H207" s="172">
        <v>236</v>
      </c>
      <c r="I207" s="173"/>
      <c r="J207" s="173"/>
      <c r="M207" s="168"/>
      <c r="N207" s="174"/>
      <c r="O207" s="175"/>
      <c r="P207" s="175"/>
      <c r="Q207" s="175"/>
      <c r="R207" s="175"/>
      <c r="S207" s="175"/>
      <c r="T207" s="175"/>
      <c r="U207" s="175"/>
      <c r="V207" s="175"/>
      <c r="W207" s="175"/>
      <c r="X207" s="176"/>
      <c r="AT207" s="170" t="s">
        <v>151</v>
      </c>
      <c r="AU207" s="170" t="s">
        <v>112</v>
      </c>
      <c r="AV207" s="11" t="s">
        <v>112</v>
      </c>
      <c r="AW207" s="11" t="s">
        <v>4</v>
      </c>
      <c r="AX207" s="11" t="s">
        <v>74</v>
      </c>
      <c r="AY207" s="170" t="s">
        <v>137</v>
      </c>
    </row>
    <row r="208" spans="2:65" s="1" customFormat="1" ht="16.5" customHeight="1">
      <c r="B208" s="122"/>
      <c r="C208" s="155" t="s">
        <v>359</v>
      </c>
      <c r="D208" s="155" t="s">
        <v>140</v>
      </c>
      <c r="E208" s="156" t="s">
        <v>360</v>
      </c>
      <c r="F208" s="157" t="s">
        <v>361</v>
      </c>
      <c r="G208" s="158" t="s">
        <v>149</v>
      </c>
      <c r="H208" s="159">
        <v>123.55</v>
      </c>
      <c r="I208" s="160"/>
      <c r="J208" s="160"/>
      <c r="K208" s="159">
        <f>ROUND(P208*H208,3)</f>
        <v>0</v>
      </c>
      <c r="L208" s="157" t="s">
        <v>1</v>
      </c>
      <c r="M208" s="27"/>
      <c r="N208" s="161" t="s">
        <v>1</v>
      </c>
      <c r="O208" s="162" t="s">
        <v>44</v>
      </c>
      <c r="P208" s="163">
        <f>I208+J208</f>
        <v>0</v>
      </c>
      <c r="Q208" s="163">
        <f>ROUND(I208*H208,3)</f>
        <v>0</v>
      </c>
      <c r="R208" s="163">
        <f>ROUND(J208*H208,3)</f>
        <v>0</v>
      </c>
      <c r="S208" s="45"/>
      <c r="T208" s="164">
        <f>S208*H208</f>
        <v>0</v>
      </c>
      <c r="U208" s="164">
        <v>4.2000000000000002E-4</v>
      </c>
      <c r="V208" s="164">
        <f>U208*H208</f>
        <v>5.1891E-2</v>
      </c>
      <c r="W208" s="164">
        <v>0</v>
      </c>
      <c r="X208" s="165">
        <f>W208*H208</f>
        <v>0</v>
      </c>
      <c r="AR208" s="13" t="s">
        <v>223</v>
      </c>
      <c r="AT208" s="13" t="s">
        <v>140</v>
      </c>
      <c r="AU208" s="13" t="s">
        <v>112</v>
      </c>
      <c r="AY208" s="13" t="s">
        <v>137</v>
      </c>
      <c r="BE208" s="166">
        <f>IF(O208="základná",K208,0)</f>
        <v>0</v>
      </c>
      <c r="BF208" s="166">
        <f>IF(O208="znížená",K208,0)</f>
        <v>0</v>
      </c>
      <c r="BG208" s="166">
        <f>IF(O208="zákl. prenesená",K208,0)</f>
        <v>0</v>
      </c>
      <c r="BH208" s="166">
        <f>IF(O208="zníž. prenesená",K208,0)</f>
        <v>0</v>
      </c>
      <c r="BI208" s="166">
        <f>IF(O208="nulová",K208,0)</f>
        <v>0</v>
      </c>
      <c r="BJ208" s="13" t="s">
        <v>112</v>
      </c>
      <c r="BK208" s="167">
        <f>ROUND(P208*H208,3)</f>
        <v>0</v>
      </c>
      <c r="BL208" s="13" t="s">
        <v>223</v>
      </c>
      <c r="BM208" s="13" t="s">
        <v>362</v>
      </c>
    </row>
    <row r="209" spans="2:65" s="11" customFormat="1">
      <c r="B209" s="168"/>
      <c r="D209" s="169" t="s">
        <v>151</v>
      </c>
      <c r="E209" s="170" t="s">
        <v>1</v>
      </c>
      <c r="F209" s="171" t="s">
        <v>363</v>
      </c>
      <c r="H209" s="172">
        <v>123.55</v>
      </c>
      <c r="I209" s="173"/>
      <c r="J209" s="173"/>
      <c r="M209" s="168"/>
      <c r="N209" s="174"/>
      <c r="O209" s="175"/>
      <c r="P209" s="175"/>
      <c r="Q209" s="175"/>
      <c r="R209" s="175"/>
      <c r="S209" s="175"/>
      <c r="T209" s="175"/>
      <c r="U209" s="175"/>
      <c r="V209" s="175"/>
      <c r="W209" s="175"/>
      <c r="X209" s="176"/>
      <c r="AT209" s="170" t="s">
        <v>151</v>
      </c>
      <c r="AU209" s="170" t="s">
        <v>112</v>
      </c>
      <c r="AV209" s="11" t="s">
        <v>112</v>
      </c>
      <c r="AW209" s="11" t="s">
        <v>4</v>
      </c>
      <c r="AX209" s="11" t="s">
        <v>74</v>
      </c>
      <c r="AY209" s="170" t="s">
        <v>137</v>
      </c>
    </row>
    <row r="210" spans="2:65" s="1" customFormat="1" ht="16.5" customHeight="1">
      <c r="B210" s="122"/>
      <c r="C210" s="155" t="s">
        <v>364</v>
      </c>
      <c r="D210" s="155" t="s">
        <v>140</v>
      </c>
      <c r="E210" s="156" t="s">
        <v>365</v>
      </c>
      <c r="F210" s="157" t="s">
        <v>366</v>
      </c>
      <c r="G210" s="158" t="s">
        <v>149</v>
      </c>
      <c r="H210" s="159">
        <v>236</v>
      </c>
      <c r="I210" s="160"/>
      <c r="J210" s="160"/>
      <c r="K210" s="159">
        <f>ROUND(P210*H210,3)</f>
        <v>0</v>
      </c>
      <c r="L210" s="157" t="s">
        <v>1</v>
      </c>
      <c r="M210" s="27"/>
      <c r="N210" s="161" t="s">
        <v>1</v>
      </c>
      <c r="O210" s="162" t="s">
        <v>44</v>
      </c>
      <c r="P210" s="163">
        <f>I210+J210</f>
        <v>0</v>
      </c>
      <c r="Q210" s="163">
        <f>ROUND(I210*H210,3)</f>
        <v>0</v>
      </c>
      <c r="R210" s="163">
        <f>ROUND(J210*H210,3)</f>
        <v>0</v>
      </c>
      <c r="S210" s="45"/>
      <c r="T210" s="164">
        <f>S210*H210</f>
        <v>0</v>
      </c>
      <c r="U210" s="164">
        <v>4.2000000000000002E-4</v>
      </c>
      <c r="V210" s="164">
        <f>U210*H210</f>
        <v>9.912E-2</v>
      </c>
      <c r="W210" s="164">
        <v>0</v>
      </c>
      <c r="X210" s="165">
        <f>W210*H210</f>
        <v>0</v>
      </c>
      <c r="AR210" s="13" t="s">
        <v>223</v>
      </c>
      <c r="AT210" s="13" t="s">
        <v>140</v>
      </c>
      <c r="AU210" s="13" t="s">
        <v>112</v>
      </c>
      <c r="AY210" s="13" t="s">
        <v>137</v>
      </c>
      <c r="BE210" s="166">
        <f>IF(O210="základná",K210,0)</f>
        <v>0</v>
      </c>
      <c r="BF210" s="166">
        <f>IF(O210="znížená",K210,0)</f>
        <v>0</v>
      </c>
      <c r="BG210" s="166">
        <f>IF(O210="zákl. prenesená",K210,0)</f>
        <v>0</v>
      </c>
      <c r="BH210" s="166">
        <f>IF(O210="zníž. prenesená",K210,0)</f>
        <v>0</v>
      </c>
      <c r="BI210" s="166">
        <f>IF(O210="nulová",K210,0)</f>
        <v>0</v>
      </c>
      <c r="BJ210" s="13" t="s">
        <v>112</v>
      </c>
      <c r="BK210" s="167">
        <f>ROUND(P210*H210,3)</f>
        <v>0</v>
      </c>
      <c r="BL210" s="13" t="s">
        <v>223</v>
      </c>
      <c r="BM210" s="13" t="s">
        <v>367</v>
      </c>
    </row>
    <row r="211" spans="2:65" s="11" customFormat="1">
      <c r="B211" s="168"/>
      <c r="D211" s="169" t="s">
        <v>151</v>
      </c>
      <c r="E211" s="170" t="s">
        <v>1</v>
      </c>
      <c r="F211" s="171" t="s">
        <v>350</v>
      </c>
      <c r="H211" s="172">
        <v>236</v>
      </c>
      <c r="I211" s="173"/>
      <c r="J211" s="173"/>
      <c r="M211" s="168"/>
      <c r="N211" s="174"/>
      <c r="O211" s="175"/>
      <c r="P211" s="175"/>
      <c r="Q211" s="175"/>
      <c r="R211" s="175"/>
      <c r="S211" s="175"/>
      <c r="T211" s="175"/>
      <c r="U211" s="175"/>
      <c r="V211" s="175"/>
      <c r="W211" s="175"/>
      <c r="X211" s="176"/>
      <c r="AT211" s="170" t="s">
        <v>151</v>
      </c>
      <c r="AU211" s="170" t="s">
        <v>112</v>
      </c>
      <c r="AV211" s="11" t="s">
        <v>112</v>
      </c>
      <c r="AW211" s="11" t="s">
        <v>4</v>
      </c>
      <c r="AX211" s="11" t="s">
        <v>74</v>
      </c>
      <c r="AY211" s="170" t="s">
        <v>137</v>
      </c>
    </row>
    <row r="212" spans="2:65" s="1" customFormat="1" ht="16.5" customHeight="1">
      <c r="B212" s="122"/>
      <c r="C212" s="155" t="s">
        <v>368</v>
      </c>
      <c r="D212" s="155" t="s">
        <v>140</v>
      </c>
      <c r="E212" s="156" t="s">
        <v>369</v>
      </c>
      <c r="F212" s="157" t="s">
        <v>370</v>
      </c>
      <c r="G212" s="158" t="s">
        <v>149</v>
      </c>
      <c r="H212" s="159">
        <v>108.45</v>
      </c>
      <c r="I212" s="160"/>
      <c r="J212" s="160"/>
      <c r="K212" s="159">
        <f>ROUND(P212*H212,3)</f>
        <v>0</v>
      </c>
      <c r="L212" s="157" t="s">
        <v>1</v>
      </c>
      <c r="M212" s="27"/>
      <c r="N212" s="161" t="s">
        <v>1</v>
      </c>
      <c r="O212" s="162" t="s">
        <v>44</v>
      </c>
      <c r="P212" s="163">
        <f>I212+J212</f>
        <v>0</v>
      </c>
      <c r="Q212" s="163">
        <f>ROUND(I212*H212,3)</f>
        <v>0</v>
      </c>
      <c r="R212" s="163">
        <f>ROUND(J212*H212,3)</f>
        <v>0</v>
      </c>
      <c r="S212" s="45"/>
      <c r="T212" s="164">
        <f>S212*H212</f>
        <v>0</v>
      </c>
      <c r="U212" s="164">
        <v>2.7999999999999998E-4</v>
      </c>
      <c r="V212" s="164">
        <f>U212*H212</f>
        <v>3.0365999999999997E-2</v>
      </c>
      <c r="W212" s="164">
        <v>0</v>
      </c>
      <c r="X212" s="165">
        <f>W212*H212</f>
        <v>0</v>
      </c>
      <c r="AR212" s="13" t="s">
        <v>223</v>
      </c>
      <c r="AT212" s="13" t="s">
        <v>140</v>
      </c>
      <c r="AU212" s="13" t="s">
        <v>112</v>
      </c>
      <c r="AY212" s="13" t="s">
        <v>137</v>
      </c>
      <c r="BE212" s="166">
        <f>IF(O212="základná",K212,0)</f>
        <v>0</v>
      </c>
      <c r="BF212" s="166">
        <f>IF(O212="znížená",K212,0)</f>
        <v>0</v>
      </c>
      <c r="BG212" s="166">
        <f>IF(O212="zákl. prenesená",K212,0)</f>
        <v>0</v>
      </c>
      <c r="BH212" s="166">
        <f>IF(O212="zníž. prenesená",K212,0)</f>
        <v>0</v>
      </c>
      <c r="BI212" s="166">
        <f>IF(O212="nulová",K212,0)</f>
        <v>0</v>
      </c>
      <c r="BJ212" s="13" t="s">
        <v>112</v>
      </c>
      <c r="BK212" s="167">
        <f>ROUND(P212*H212,3)</f>
        <v>0</v>
      </c>
      <c r="BL212" s="13" t="s">
        <v>223</v>
      </c>
      <c r="BM212" s="13" t="s">
        <v>371</v>
      </c>
    </row>
    <row r="213" spans="2:65" s="11" customFormat="1">
      <c r="B213" s="168"/>
      <c r="D213" s="169" t="s">
        <v>151</v>
      </c>
      <c r="E213" s="170" t="s">
        <v>1</v>
      </c>
      <c r="F213" s="171" t="s">
        <v>372</v>
      </c>
      <c r="H213" s="172">
        <v>108.45</v>
      </c>
      <c r="I213" s="173"/>
      <c r="J213" s="173"/>
      <c r="M213" s="168"/>
      <c r="N213" s="186"/>
      <c r="O213" s="187"/>
      <c r="P213" s="187"/>
      <c r="Q213" s="187"/>
      <c r="R213" s="187"/>
      <c r="S213" s="187"/>
      <c r="T213" s="187"/>
      <c r="U213" s="187"/>
      <c r="V213" s="187"/>
      <c r="W213" s="187"/>
      <c r="X213" s="188"/>
      <c r="AT213" s="170" t="s">
        <v>151</v>
      </c>
      <c r="AU213" s="170" t="s">
        <v>112</v>
      </c>
      <c r="AV213" s="11" t="s">
        <v>112</v>
      </c>
      <c r="AW213" s="11" t="s">
        <v>4</v>
      </c>
      <c r="AX213" s="11" t="s">
        <v>74</v>
      </c>
      <c r="AY213" s="170" t="s">
        <v>137</v>
      </c>
    </row>
    <row r="214" spans="2:65" s="1" customFormat="1" ht="6.9" customHeight="1">
      <c r="B214" s="36"/>
      <c r="C214" s="37"/>
      <c r="D214" s="37"/>
      <c r="E214" s="37"/>
      <c r="F214" s="37"/>
      <c r="G214" s="37"/>
      <c r="H214" s="37"/>
      <c r="I214" s="102"/>
      <c r="J214" s="102"/>
      <c r="K214" s="37"/>
      <c r="L214" s="37"/>
      <c r="M214" s="27"/>
    </row>
  </sheetData>
  <autoFilter ref="C102:L213"/>
  <mergeCells count="14">
    <mergeCell ref="D81:F81"/>
    <mergeCell ref="E93:H93"/>
    <mergeCell ref="E95:H95"/>
    <mergeCell ref="M2:Z2"/>
    <mergeCell ref="E54:H54"/>
    <mergeCell ref="D77:F77"/>
    <mergeCell ref="D78:F78"/>
    <mergeCell ref="D79:F79"/>
    <mergeCell ref="D80:F80"/>
    <mergeCell ref="E7:H7"/>
    <mergeCell ref="E9:H9"/>
    <mergeCell ref="E18:H18"/>
    <mergeCell ref="E27:H27"/>
    <mergeCell ref="E52:H5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2"/>
  <sheetViews>
    <sheetView showGridLines="0" tabSelected="1" topLeftCell="A162" workbookViewId="0">
      <selection activeCell="F181" sqref="F181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100.85546875" customWidth="1"/>
    <col min="7" max="7" width="8.7109375" customWidth="1"/>
    <col min="8" max="8" width="11.140625" customWidth="1"/>
    <col min="9" max="10" width="23.42578125" style="79" customWidth="1"/>
    <col min="11" max="11" width="23.42578125" customWidth="1"/>
    <col min="12" max="12" width="15.42578125" hidden="1" customWidth="1"/>
    <col min="13" max="13" width="9.28515625" customWidth="1"/>
    <col min="14" max="14" width="10.85546875" hidden="1" customWidth="1"/>
    <col min="15" max="15" width="9.28515625" hidden="1"/>
    <col min="16" max="24" width="14.140625" hidden="1" customWidth="1"/>
    <col min="25" max="25" width="12.28515625" hidden="1" customWidth="1"/>
    <col min="26" max="26" width="16.28515625" customWidth="1"/>
    <col min="27" max="27" width="12.28515625" customWidth="1"/>
    <col min="28" max="28" width="1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M2" s="211" t="s">
        <v>6</v>
      </c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T2" s="13" t="s">
        <v>86</v>
      </c>
    </row>
    <row r="3" spans="2:46" ht="6.9" customHeight="1">
      <c r="B3" s="14"/>
      <c r="C3" s="15"/>
      <c r="D3" s="15"/>
      <c r="E3" s="15"/>
      <c r="F3" s="15"/>
      <c r="G3" s="15"/>
      <c r="H3" s="15"/>
      <c r="I3" s="80"/>
      <c r="J3" s="80"/>
      <c r="K3" s="15"/>
      <c r="L3" s="15"/>
      <c r="M3" s="16"/>
      <c r="AT3" s="13" t="s">
        <v>74</v>
      </c>
    </row>
    <row r="4" spans="2:46" ht="24.9" customHeight="1">
      <c r="B4" s="16"/>
      <c r="D4" s="17" t="s">
        <v>635</v>
      </c>
      <c r="M4" s="16"/>
      <c r="N4" s="18" t="s">
        <v>10</v>
      </c>
      <c r="AT4" s="13" t="s">
        <v>3</v>
      </c>
    </row>
    <row r="5" spans="2:46" ht="6.9" customHeight="1">
      <c r="B5" s="16"/>
      <c r="M5" s="16"/>
    </row>
    <row r="6" spans="2:46" ht="12" customHeight="1">
      <c r="B6" s="16"/>
      <c r="D6" s="22" t="s">
        <v>15</v>
      </c>
      <c r="M6" s="16"/>
    </row>
    <row r="7" spans="2:46" ht="16.5" customHeight="1">
      <c r="B7" s="16"/>
      <c r="E7" s="235" t="str">
        <f>'Rekapitulácia stavby'!K6</f>
        <v>Budovanie a modernizácia technického vybavenia špecializovaných učební ZŠ J.Kollára v Banskej Štiavnici</v>
      </c>
      <c r="F7" s="236"/>
      <c r="G7" s="236"/>
      <c r="H7" s="236"/>
      <c r="M7" s="16"/>
    </row>
    <row r="8" spans="2:46" s="1" customFormat="1" ht="12" customHeight="1">
      <c r="B8" s="27"/>
      <c r="D8" s="22" t="s">
        <v>87</v>
      </c>
      <c r="I8" s="81"/>
      <c r="J8" s="81"/>
      <c r="M8" s="27"/>
    </row>
    <row r="9" spans="2:46" s="1" customFormat="1" ht="36.9" customHeight="1">
      <c r="B9" s="27"/>
      <c r="E9" s="219" t="s">
        <v>373</v>
      </c>
      <c r="F9" s="218"/>
      <c r="G9" s="218"/>
      <c r="H9" s="218"/>
      <c r="I9" s="81"/>
      <c r="J9" s="81"/>
      <c r="M9" s="27"/>
    </row>
    <row r="10" spans="2:46" s="1" customFormat="1">
      <c r="B10" s="27"/>
      <c r="I10" s="81"/>
      <c r="J10" s="81"/>
      <c r="M10" s="27"/>
    </row>
    <row r="11" spans="2:46" s="1" customFormat="1" ht="12" customHeight="1">
      <c r="B11" s="27"/>
      <c r="D11" s="22" t="s">
        <v>17</v>
      </c>
      <c r="F11" s="13" t="s">
        <v>1</v>
      </c>
      <c r="I11" s="82" t="s">
        <v>19</v>
      </c>
      <c r="J11" s="83" t="s">
        <v>1</v>
      </c>
      <c r="M11" s="27"/>
    </row>
    <row r="12" spans="2:46" s="1" customFormat="1" ht="12" customHeight="1">
      <c r="B12" s="27"/>
      <c r="D12" s="22" t="s">
        <v>20</v>
      </c>
      <c r="F12" s="13" t="s">
        <v>21</v>
      </c>
      <c r="I12" s="82" t="s">
        <v>22</v>
      </c>
      <c r="J12" s="84" t="str">
        <f>'Rekapitulácia stavby'!AN8</f>
        <v>10. 4. 2019</v>
      </c>
      <c r="M12" s="27"/>
    </row>
    <row r="13" spans="2:46" s="1" customFormat="1" ht="10.95" customHeight="1">
      <c r="B13" s="27"/>
      <c r="I13" s="81"/>
      <c r="J13" s="81"/>
      <c r="M13" s="27"/>
    </row>
    <row r="14" spans="2:46" s="1" customFormat="1" ht="12" customHeight="1">
      <c r="B14" s="27"/>
      <c r="D14" s="22" t="s">
        <v>26</v>
      </c>
      <c r="I14" s="82" t="s">
        <v>27</v>
      </c>
      <c r="J14" s="83" t="s">
        <v>1</v>
      </c>
      <c r="M14" s="27"/>
    </row>
    <row r="15" spans="2:46" s="1" customFormat="1" ht="18" customHeight="1">
      <c r="B15" s="27"/>
      <c r="E15" s="13" t="s">
        <v>28</v>
      </c>
      <c r="I15" s="82" t="s">
        <v>29</v>
      </c>
      <c r="J15" s="83" t="s">
        <v>1</v>
      </c>
      <c r="M15" s="27"/>
    </row>
    <row r="16" spans="2:46" s="1" customFormat="1" ht="6.9" customHeight="1">
      <c r="B16" s="27"/>
      <c r="I16" s="81"/>
      <c r="J16" s="81"/>
      <c r="M16" s="27"/>
    </row>
    <row r="17" spans="2:13" s="1" customFormat="1" ht="12" customHeight="1">
      <c r="B17" s="27"/>
      <c r="D17" s="22" t="s">
        <v>30</v>
      </c>
      <c r="I17" s="82" t="s">
        <v>27</v>
      </c>
      <c r="J17" s="23" t="str">
        <f>'Rekapitulácia stavby'!AN13</f>
        <v>Vyplň údaj</v>
      </c>
      <c r="M17" s="27"/>
    </row>
    <row r="18" spans="2:13" s="1" customFormat="1" ht="18" customHeight="1">
      <c r="B18" s="27"/>
      <c r="E18" s="237" t="str">
        <f>'Rekapitulácia stavby'!E14</f>
        <v>Vyplň údaj</v>
      </c>
      <c r="F18" s="222"/>
      <c r="G18" s="222"/>
      <c r="H18" s="222"/>
      <c r="I18" s="82" t="s">
        <v>29</v>
      </c>
      <c r="J18" s="23" t="str">
        <f>'Rekapitulácia stavby'!AN14</f>
        <v>Vyplň údaj</v>
      </c>
      <c r="M18" s="27"/>
    </row>
    <row r="19" spans="2:13" s="1" customFormat="1" ht="6.9" customHeight="1">
      <c r="B19" s="27"/>
      <c r="I19" s="81"/>
      <c r="J19" s="81"/>
      <c r="M19" s="27"/>
    </row>
    <row r="20" spans="2:13" s="1" customFormat="1" ht="12" customHeight="1">
      <c r="B20" s="27"/>
      <c r="D20" s="22" t="s">
        <v>32</v>
      </c>
      <c r="I20" s="82" t="s">
        <v>27</v>
      </c>
      <c r="J20" s="83" t="s">
        <v>1</v>
      </c>
      <c r="M20" s="27"/>
    </row>
    <row r="21" spans="2:13" s="1" customFormat="1" ht="18" customHeight="1">
      <c r="B21" s="27"/>
      <c r="E21" s="13" t="s">
        <v>33</v>
      </c>
      <c r="I21" s="82" t="s">
        <v>29</v>
      </c>
      <c r="J21" s="83" t="s">
        <v>1</v>
      </c>
      <c r="M21" s="27"/>
    </row>
    <row r="22" spans="2:13" s="1" customFormat="1" ht="6.9" customHeight="1">
      <c r="B22" s="27"/>
      <c r="I22" s="81"/>
      <c r="J22" s="81"/>
      <c r="M22" s="27"/>
    </row>
    <row r="23" spans="2:13" s="1" customFormat="1" ht="12" customHeight="1">
      <c r="B23" s="27"/>
      <c r="D23" s="22" t="s">
        <v>35</v>
      </c>
      <c r="I23" s="82" t="s">
        <v>27</v>
      </c>
      <c r="J23" s="83" t="s">
        <v>1</v>
      </c>
      <c r="M23" s="27"/>
    </row>
    <row r="24" spans="2:13" s="1" customFormat="1" ht="18" customHeight="1">
      <c r="B24" s="27"/>
      <c r="E24" s="13" t="s">
        <v>36</v>
      </c>
      <c r="I24" s="82" t="s">
        <v>29</v>
      </c>
      <c r="J24" s="83" t="s">
        <v>1</v>
      </c>
      <c r="M24" s="27"/>
    </row>
    <row r="25" spans="2:13" s="1" customFormat="1" ht="6.9" customHeight="1">
      <c r="B25" s="27"/>
      <c r="I25" s="81"/>
      <c r="J25" s="81"/>
      <c r="M25" s="27"/>
    </row>
    <row r="26" spans="2:13" s="1" customFormat="1" ht="12" customHeight="1">
      <c r="B26" s="27"/>
      <c r="D26" s="22" t="s">
        <v>37</v>
      </c>
      <c r="I26" s="81"/>
      <c r="J26" s="81"/>
      <c r="M26" s="27"/>
    </row>
    <row r="27" spans="2:13" s="6" customFormat="1" ht="16.5" customHeight="1">
      <c r="B27" s="85"/>
      <c r="E27" s="226" t="s">
        <v>1</v>
      </c>
      <c r="F27" s="226"/>
      <c r="G27" s="226"/>
      <c r="H27" s="226"/>
      <c r="I27" s="86"/>
      <c r="J27" s="86"/>
      <c r="M27" s="85"/>
    </row>
    <row r="28" spans="2:13" s="1" customFormat="1" ht="6.9" customHeight="1">
      <c r="B28" s="27"/>
      <c r="I28" s="81"/>
      <c r="J28" s="81"/>
      <c r="M28" s="27"/>
    </row>
    <row r="29" spans="2:13" s="1" customFormat="1" ht="6.9" customHeight="1">
      <c r="B29" s="27"/>
      <c r="D29" s="43"/>
      <c r="E29" s="43"/>
      <c r="F29" s="43"/>
      <c r="G29" s="43"/>
      <c r="H29" s="43"/>
      <c r="I29" s="87"/>
      <c r="J29" s="87"/>
      <c r="K29" s="43"/>
      <c r="L29" s="43"/>
      <c r="M29" s="27"/>
    </row>
    <row r="30" spans="2:13" s="1" customFormat="1" ht="14.4" customHeight="1">
      <c r="B30" s="27"/>
      <c r="D30" s="88" t="s">
        <v>89</v>
      </c>
      <c r="I30" s="81"/>
      <c r="J30" s="81"/>
      <c r="K30" s="89">
        <f>K63</f>
        <v>0</v>
      </c>
      <c r="M30" s="27"/>
    </row>
    <row r="31" spans="2:13" s="1" customFormat="1">
      <c r="B31" s="27"/>
      <c r="E31" s="22" t="s">
        <v>90</v>
      </c>
      <c r="I31" s="81"/>
      <c r="J31" s="81"/>
      <c r="K31" s="90">
        <f>I63</f>
        <v>0</v>
      </c>
      <c r="M31" s="27"/>
    </row>
    <row r="32" spans="2:13" s="1" customFormat="1">
      <c r="B32" s="27"/>
      <c r="E32" s="22" t="s">
        <v>91</v>
      </c>
      <c r="I32" s="81"/>
      <c r="J32" s="81"/>
      <c r="K32" s="90">
        <f>J63</f>
        <v>0</v>
      </c>
      <c r="M32" s="27"/>
    </row>
    <row r="33" spans="2:13" s="1" customFormat="1" ht="14.4" customHeight="1">
      <c r="B33" s="27"/>
      <c r="D33" s="91" t="s">
        <v>92</v>
      </c>
      <c r="I33" s="81"/>
      <c r="J33" s="81"/>
      <c r="K33" s="89">
        <f>K73</f>
        <v>0</v>
      </c>
      <c r="M33" s="27"/>
    </row>
    <row r="34" spans="2:13" s="1" customFormat="1" ht="25.35" customHeight="1">
      <c r="B34" s="27"/>
      <c r="D34" s="92" t="s">
        <v>38</v>
      </c>
      <c r="I34" s="81"/>
      <c r="J34" s="81"/>
      <c r="K34" s="56">
        <f>ROUND(K30 + K33, 2)</f>
        <v>0</v>
      </c>
      <c r="M34" s="27"/>
    </row>
    <row r="35" spans="2:13" s="1" customFormat="1" ht="6.9" customHeight="1">
      <c r="B35" s="27"/>
      <c r="D35" s="43"/>
      <c r="E35" s="43"/>
      <c r="F35" s="43"/>
      <c r="G35" s="43"/>
      <c r="H35" s="43"/>
      <c r="I35" s="87"/>
      <c r="J35" s="87"/>
      <c r="K35" s="43"/>
      <c r="L35" s="43"/>
      <c r="M35" s="27"/>
    </row>
    <row r="36" spans="2:13" s="1" customFormat="1" ht="14.4" customHeight="1">
      <c r="B36" s="27"/>
      <c r="F36" s="30" t="s">
        <v>40</v>
      </c>
      <c r="I36" s="93" t="s">
        <v>39</v>
      </c>
      <c r="J36" s="81"/>
      <c r="K36" s="30" t="s">
        <v>41</v>
      </c>
      <c r="M36" s="27"/>
    </row>
    <row r="37" spans="2:13" s="1" customFormat="1" ht="14.4" customHeight="1">
      <c r="B37" s="27"/>
      <c r="D37" s="22" t="s">
        <v>42</v>
      </c>
      <c r="E37" s="22" t="s">
        <v>43</v>
      </c>
      <c r="F37" s="90">
        <f>ROUND((SUM(BE73:BE80) + SUM(BE100:BE181)),  2)</f>
        <v>0</v>
      </c>
      <c r="I37" s="94">
        <v>0.2</v>
      </c>
      <c r="J37" s="81"/>
      <c r="K37" s="90">
        <f>ROUND(((SUM(BE73:BE80) + SUM(BE100:BE181))*I37),  2)</f>
        <v>0</v>
      </c>
      <c r="M37" s="27"/>
    </row>
    <row r="38" spans="2:13" s="1" customFormat="1" ht="14.4" customHeight="1">
      <c r="B38" s="27"/>
      <c r="E38" s="22" t="s">
        <v>44</v>
      </c>
      <c r="F38" s="90">
        <f>ROUND((SUM(BF73:BF80) + SUM(BF100:BF181)),  2)</f>
        <v>0</v>
      </c>
      <c r="I38" s="94">
        <v>0.2</v>
      </c>
      <c r="J38" s="81"/>
      <c r="K38" s="90">
        <f>ROUND(((SUM(BF73:BF80) + SUM(BF100:BF181))*I38),  2)</f>
        <v>0</v>
      </c>
      <c r="M38" s="27"/>
    </row>
    <row r="39" spans="2:13" s="1" customFormat="1" ht="14.4" hidden="1" customHeight="1">
      <c r="B39" s="27"/>
      <c r="E39" s="22" t="s">
        <v>45</v>
      </c>
      <c r="F39" s="90">
        <f>ROUND((SUM(BG73:BG80) + SUM(BG100:BG181)),  2)</f>
        <v>0</v>
      </c>
      <c r="I39" s="94">
        <v>0.2</v>
      </c>
      <c r="J39" s="81"/>
      <c r="K39" s="90">
        <f>0</f>
        <v>0</v>
      </c>
      <c r="M39" s="27"/>
    </row>
    <row r="40" spans="2:13" s="1" customFormat="1" ht="14.4" hidden="1" customHeight="1">
      <c r="B40" s="27"/>
      <c r="E40" s="22" t="s">
        <v>46</v>
      </c>
      <c r="F40" s="90">
        <f>ROUND((SUM(BH73:BH80) + SUM(BH100:BH181)),  2)</f>
        <v>0</v>
      </c>
      <c r="I40" s="94">
        <v>0.2</v>
      </c>
      <c r="J40" s="81"/>
      <c r="K40" s="90">
        <f>0</f>
        <v>0</v>
      </c>
      <c r="M40" s="27"/>
    </row>
    <row r="41" spans="2:13" s="1" customFormat="1" ht="14.4" hidden="1" customHeight="1">
      <c r="B41" s="27"/>
      <c r="E41" s="22" t="s">
        <v>47</v>
      </c>
      <c r="F41" s="90">
        <f>ROUND((SUM(BI73:BI80) + SUM(BI100:BI181)),  2)</f>
        <v>0</v>
      </c>
      <c r="I41" s="94">
        <v>0</v>
      </c>
      <c r="J41" s="81"/>
      <c r="K41" s="90">
        <f>0</f>
        <v>0</v>
      </c>
      <c r="M41" s="27"/>
    </row>
    <row r="42" spans="2:13" s="1" customFormat="1" ht="6.9" customHeight="1">
      <c r="B42" s="27"/>
      <c r="I42" s="81"/>
      <c r="J42" s="81"/>
      <c r="M42" s="27"/>
    </row>
    <row r="43" spans="2:13" s="1" customFormat="1" ht="25.35" customHeight="1">
      <c r="B43" s="27"/>
      <c r="C43" s="95"/>
      <c r="D43" s="96" t="s">
        <v>48</v>
      </c>
      <c r="E43" s="47"/>
      <c r="F43" s="47"/>
      <c r="G43" s="97" t="s">
        <v>49</v>
      </c>
      <c r="H43" s="98" t="s">
        <v>50</v>
      </c>
      <c r="I43" s="99"/>
      <c r="J43" s="99"/>
      <c r="K43" s="100">
        <f>SUM(K34:K41)</f>
        <v>0</v>
      </c>
      <c r="L43" s="101"/>
      <c r="M43" s="27"/>
    </row>
    <row r="44" spans="2:13" s="1" customFormat="1" ht="14.4" customHeight="1">
      <c r="B44" s="36"/>
      <c r="C44" s="37"/>
      <c r="D44" s="37"/>
      <c r="E44" s="37"/>
      <c r="F44" s="37"/>
      <c r="G44" s="37"/>
      <c r="H44" s="37"/>
      <c r="I44" s="102"/>
      <c r="J44" s="102"/>
      <c r="K44" s="37"/>
      <c r="L44" s="37"/>
      <c r="M44" s="27"/>
    </row>
    <row r="48" spans="2:13" s="1" customFormat="1" ht="6.9" customHeight="1">
      <c r="B48" s="38"/>
      <c r="C48" s="39"/>
      <c r="D48" s="39"/>
      <c r="E48" s="39"/>
      <c r="F48" s="39"/>
      <c r="G48" s="39"/>
      <c r="H48" s="39"/>
      <c r="I48" s="103"/>
      <c r="J48" s="103"/>
      <c r="K48" s="39"/>
      <c r="L48" s="39"/>
      <c r="M48" s="27"/>
    </row>
    <row r="49" spans="2:47" s="1" customFormat="1" ht="24.9" customHeight="1">
      <c r="B49" s="27"/>
      <c r="C49" s="17" t="s">
        <v>636</v>
      </c>
      <c r="I49" s="81"/>
      <c r="J49" s="81"/>
      <c r="M49" s="27"/>
    </row>
    <row r="50" spans="2:47" s="1" customFormat="1" ht="6.9" customHeight="1">
      <c r="B50" s="27"/>
      <c r="I50" s="81"/>
      <c r="J50" s="81"/>
      <c r="M50" s="27"/>
    </row>
    <row r="51" spans="2:47" s="1" customFormat="1" ht="12" customHeight="1">
      <c r="B51" s="27"/>
      <c r="C51" s="22" t="s">
        <v>15</v>
      </c>
      <c r="I51" s="81"/>
      <c r="J51" s="81"/>
      <c r="M51" s="27"/>
    </row>
    <row r="52" spans="2:47" s="1" customFormat="1" ht="16.5" customHeight="1">
      <c r="B52" s="27"/>
      <c r="E52" s="235" t="str">
        <f>E7</f>
        <v>Budovanie a modernizácia technického vybavenia špecializovaných učební ZŠ J.Kollára v Banskej Štiavnici</v>
      </c>
      <c r="F52" s="236"/>
      <c r="G52" s="236"/>
      <c r="H52" s="236"/>
      <c r="I52" s="81"/>
      <c r="J52" s="81"/>
      <c r="M52" s="27"/>
    </row>
    <row r="53" spans="2:47" s="1" customFormat="1" ht="12" customHeight="1">
      <c r="B53" s="27"/>
      <c r="C53" s="22" t="s">
        <v>87</v>
      </c>
      <c r="I53" s="81"/>
      <c r="J53" s="81"/>
      <c r="M53" s="27"/>
    </row>
    <row r="54" spans="2:47" s="1" customFormat="1" ht="16.5" customHeight="1">
      <c r="B54" s="27"/>
      <c r="E54" s="219" t="str">
        <f>E9</f>
        <v>1911-SO 02 - ZDT - SO 02 Zdravotechnika</v>
      </c>
      <c r="F54" s="218"/>
      <c r="G54" s="218"/>
      <c r="H54" s="218"/>
      <c r="I54" s="81"/>
      <c r="J54" s="81"/>
      <c r="M54" s="27"/>
    </row>
    <row r="55" spans="2:47" s="1" customFormat="1" ht="6.9" customHeight="1">
      <c r="B55" s="27"/>
      <c r="I55" s="81"/>
      <c r="J55" s="81"/>
      <c r="M55" s="27"/>
    </row>
    <row r="56" spans="2:47" s="1" customFormat="1" ht="12" customHeight="1">
      <c r="B56" s="27"/>
      <c r="C56" s="22" t="s">
        <v>20</v>
      </c>
      <c r="F56" s="13" t="str">
        <f>F12</f>
        <v>Banská Štiavnica</v>
      </c>
      <c r="I56" s="82" t="s">
        <v>22</v>
      </c>
      <c r="J56" s="84" t="str">
        <f>IF(J12="","",J12)</f>
        <v>10. 4. 2019</v>
      </c>
      <c r="M56" s="27"/>
    </row>
    <row r="57" spans="2:47" s="1" customFormat="1" ht="6.9" customHeight="1">
      <c r="B57" s="27"/>
      <c r="I57" s="81"/>
      <c r="J57" s="81"/>
      <c r="M57" s="27"/>
    </row>
    <row r="58" spans="2:47" s="1" customFormat="1" ht="24.9" customHeight="1">
      <c r="B58" s="27"/>
      <c r="C58" s="22" t="s">
        <v>26</v>
      </c>
      <c r="F58" s="13" t="str">
        <f>E15</f>
        <v>Mesto Banská Štiavnica</v>
      </c>
      <c r="I58" s="82" t="s">
        <v>32</v>
      </c>
      <c r="J58" s="104" t="str">
        <f>E21</f>
        <v>ŠEBEŇ, s.r.o., Žiar nad Hronom</v>
      </c>
      <c r="M58" s="27"/>
    </row>
    <row r="59" spans="2:47" s="1" customFormat="1" ht="13.65" customHeight="1">
      <c r="B59" s="27"/>
      <c r="C59" s="22" t="s">
        <v>30</v>
      </c>
      <c r="F59" s="13" t="str">
        <f>IF(E18="","",E18)</f>
        <v>Vyplň údaj</v>
      </c>
      <c r="I59" s="82" t="s">
        <v>35</v>
      </c>
      <c r="J59" s="104" t="str">
        <f>E24</f>
        <v>Ing. Miroslava Pacalajová</v>
      </c>
      <c r="M59" s="27"/>
    </row>
    <row r="60" spans="2:47" s="1" customFormat="1" ht="10.35" customHeight="1">
      <c r="B60" s="27"/>
      <c r="I60" s="81"/>
      <c r="J60" s="81"/>
      <c r="M60" s="27"/>
    </row>
    <row r="61" spans="2:47" s="1" customFormat="1" ht="29.25" customHeight="1">
      <c r="B61" s="27"/>
      <c r="C61" s="105" t="s">
        <v>93</v>
      </c>
      <c r="D61" s="95"/>
      <c r="E61" s="95"/>
      <c r="F61" s="95"/>
      <c r="G61" s="95"/>
      <c r="H61" s="95"/>
      <c r="I61" s="106" t="s">
        <v>94</v>
      </c>
      <c r="J61" s="106" t="s">
        <v>95</v>
      </c>
      <c r="K61" s="107" t="s">
        <v>96</v>
      </c>
      <c r="L61" s="95"/>
      <c r="M61" s="27"/>
    </row>
    <row r="62" spans="2:47" s="1" customFormat="1" ht="10.35" customHeight="1">
      <c r="B62" s="27"/>
      <c r="I62" s="81"/>
      <c r="J62" s="81"/>
      <c r="M62" s="27"/>
    </row>
    <row r="63" spans="2:47" s="1" customFormat="1" ht="22.95" customHeight="1">
      <c r="B63" s="27"/>
      <c r="C63" s="108" t="s">
        <v>97</v>
      </c>
      <c r="I63" s="109">
        <f t="shared" ref="I63:J65" si="0">Q100</f>
        <v>0</v>
      </c>
      <c r="J63" s="109">
        <f t="shared" si="0"/>
        <v>0</v>
      </c>
      <c r="K63" s="56">
        <f>K100</f>
        <v>0</v>
      </c>
      <c r="M63" s="27"/>
      <c r="AU63" s="13" t="s">
        <v>98</v>
      </c>
    </row>
    <row r="64" spans="2:47" s="7" customFormat="1" ht="24.9" customHeight="1">
      <c r="B64" s="110"/>
      <c r="D64" s="111" t="s">
        <v>104</v>
      </c>
      <c r="E64" s="112"/>
      <c r="F64" s="112"/>
      <c r="G64" s="112"/>
      <c r="H64" s="112"/>
      <c r="I64" s="113">
        <f t="shared" si="0"/>
        <v>0</v>
      </c>
      <c r="J64" s="113">
        <f t="shared" si="0"/>
        <v>0</v>
      </c>
      <c r="K64" s="114">
        <f>K101</f>
        <v>0</v>
      </c>
      <c r="M64" s="110"/>
    </row>
    <row r="65" spans="2:65" s="8" customFormat="1" ht="19.95" customHeight="1">
      <c r="B65" s="115"/>
      <c r="D65" s="116" t="s">
        <v>374</v>
      </c>
      <c r="E65" s="117"/>
      <c r="F65" s="117"/>
      <c r="G65" s="117"/>
      <c r="H65" s="117"/>
      <c r="I65" s="118">
        <f t="shared" si="0"/>
        <v>0</v>
      </c>
      <c r="J65" s="118">
        <f t="shared" si="0"/>
        <v>0</v>
      </c>
      <c r="K65" s="119">
        <f>K102</f>
        <v>0</v>
      </c>
      <c r="M65" s="115"/>
    </row>
    <row r="66" spans="2:65" s="8" customFormat="1" ht="19.95" customHeight="1">
      <c r="B66" s="115"/>
      <c r="D66" s="116" t="s">
        <v>375</v>
      </c>
      <c r="E66" s="117"/>
      <c r="F66" s="117"/>
      <c r="G66" s="117"/>
      <c r="H66" s="117"/>
      <c r="I66" s="118">
        <f>Q109</f>
        <v>0</v>
      </c>
      <c r="J66" s="118">
        <f>R109</f>
        <v>0</v>
      </c>
      <c r="K66" s="119">
        <f>K109</f>
        <v>0</v>
      </c>
      <c r="M66" s="115"/>
    </row>
    <row r="67" spans="2:65" s="8" customFormat="1" ht="19.95" customHeight="1">
      <c r="B67" s="115"/>
      <c r="D67" s="116" t="s">
        <v>376</v>
      </c>
      <c r="E67" s="117"/>
      <c r="F67" s="117"/>
      <c r="G67" s="117"/>
      <c r="H67" s="117"/>
      <c r="I67" s="118">
        <f>Q120</f>
        <v>0</v>
      </c>
      <c r="J67" s="118">
        <f>R120</f>
        <v>0</v>
      </c>
      <c r="K67" s="119">
        <f>K120</f>
        <v>0</v>
      </c>
      <c r="M67" s="115"/>
    </row>
    <row r="68" spans="2:65" s="8" customFormat="1" ht="19.95" customHeight="1">
      <c r="B68" s="115"/>
      <c r="D68" s="116" t="s">
        <v>377</v>
      </c>
      <c r="E68" s="117"/>
      <c r="F68" s="117"/>
      <c r="G68" s="117"/>
      <c r="H68" s="117"/>
      <c r="I68" s="118">
        <f>Q156</f>
        <v>0</v>
      </c>
      <c r="J68" s="118">
        <f>R156</f>
        <v>0</v>
      </c>
      <c r="K68" s="119">
        <f>K156</f>
        <v>0</v>
      </c>
      <c r="M68" s="115"/>
    </row>
    <row r="69" spans="2:65" s="8" customFormat="1" ht="19.95" customHeight="1">
      <c r="B69" s="115"/>
      <c r="D69" s="116" t="s">
        <v>378</v>
      </c>
      <c r="E69" s="117"/>
      <c r="F69" s="117"/>
      <c r="G69" s="117"/>
      <c r="H69" s="117"/>
      <c r="I69" s="118">
        <f>Q161</f>
        <v>0</v>
      </c>
      <c r="J69" s="118">
        <f>R161</f>
        <v>0</v>
      </c>
      <c r="K69" s="119">
        <f>K161</f>
        <v>0</v>
      </c>
      <c r="M69" s="115"/>
    </row>
    <row r="70" spans="2:65" s="8" customFormat="1" ht="19.95" customHeight="1">
      <c r="B70" s="115"/>
      <c r="D70" s="116" t="s">
        <v>106</v>
      </c>
      <c r="E70" s="117"/>
      <c r="F70" s="117"/>
      <c r="G70" s="117"/>
      <c r="H70" s="117"/>
      <c r="I70" s="118">
        <f>Q175</f>
        <v>0</v>
      </c>
      <c r="J70" s="118">
        <f>R175</f>
        <v>0</v>
      </c>
      <c r="K70" s="119">
        <f>K175</f>
        <v>0</v>
      </c>
      <c r="M70" s="115"/>
    </row>
    <row r="71" spans="2:65" s="1" customFormat="1" ht="21.75" customHeight="1">
      <c r="B71" s="27"/>
      <c r="I71" s="81"/>
      <c r="J71" s="81"/>
      <c r="M71" s="27"/>
    </row>
    <row r="72" spans="2:65" s="1" customFormat="1" ht="6.9" customHeight="1">
      <c r="B72" s="27"/>
      <c r="I72" s="81"/>
      <c r="J72" s="81"/>
      <c r="M72" s="27"/>
    </row>
    <row r="73" spans="2:65" s="1" customFormat="1" ht="29.25" customHeight="1">
      <c r="B73" s="27"/>
      <c r="C73" s="108" t="s">
        <v>109</v>
      </c>
      <c r="I73" s="81"/>
      <c r="J73" s="81"/>
      <c r="K73" s="120">
        <f>ROUND(K74 + K75 + K76 + K77 + K78 + K79,2)</f>
        <v>0</v>
      </c>
      <c r="M73" s="27"/>
      <c r="O73" s="121" t="s">
        <v>42</v>
      </c>
    </row>
    <row r="74" spans="2:65" s="1" customFormat="1" ht="18" customHeight="1">
      <c r="B74" s="122"/>
      <c r="C74" s="81"/>
      <c r="D74" s="233" t="s">
        <v>110</v>
      </c>
      <c r="E74" s="234"/>
      <c r="F74" s="234"/>
      <c r="G74" s="81"/>
      <c r="H74" s="81"/>
      <c r="I74" s="81"/>
      <c r="J74" s="81"/>
      <c r="K74" s="124">
        <v>0</v>
      </c>
      <c r="L74" s="81"/>
      <c r="M74" s="122"/>
      <c r="N74" s="81"/>
      <c r="O74" s="125" t="s">
        <v>44</v>
      </c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3" t="s">
        <v>111</v>
      </c>
      <c r="AZ74" s="81"/>
      <c r="BA74" s="81"/>
      <c r="BB74" s="81"/>
      <c r="BC74" s="81"/>
      <c r="BD74" s="81"/>
      <c r="BE74" s="126">
        <f t="shared" ref="BE74:BE79" si="1">IF(O74="základná",K74,0)</f>
        <v>0</v>
      </c>
      <c r="BF74" s="126">
        <f t="shared" ref="BF74:BF79" si="2">IF(O74="znížená",K74,0)</f>
        <v>0</v>
      </c>
      <c r="BG74" s="126">
        <f t="shared" ref="BG74:BG79" si="3">IF(O74="zákl. prenesená",K74,0)</f>
        <v>0</v>
      </c>
      <c r="BH74" s="126">
        <f t="shared" ref="BH74:BH79" si="4">IF(O74="zníž. prenesená",K74,0)</f>
        <v>0</v>
      </c>
      <c r="BI74" s="126">
        <f t="shared" ref="BI74:BI79" si="5">IF(O74="nulová",K74,0)</f>
        <v>0</v>
      </c>
      <c r="BJ74" s="83" t="s">
        <v>112</v>
      </c>
      <c r="BK74" s="81"/>
      <c r="BL74" s="81"/>
      <c r="BM74" s="81"/>
    </row>
    <row r="75" spans="2:65" s="1" customFormat="1" ht="18" customHeight="1">
      <c r="B75" s="122"/>
      <c r="C75" s="81"/>
      <c r="D75" s="233" t="s">
        <v>113</v>
      </c>
      <c r="E75" s="234"/>
      <c r="F75" s="234"/>
      <c r="G75" s="81"/>
      <c r="H75" s="81"/>
      <c r="I75" s="81"/>
      <c r="J75" s="81"/>
      <c r="K75" s="124">
        <v>0</v>
      </c>
      <c r="L75" s="81"/>
      <c r="M75" s="122"/>
      <c r="N75" s="81"/>
      <c r="O75" s="125" t="s">
        <v>44</v>
      </c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3" t="s">
        <v>111</v>
      </c>
      <c r="AZ75" s="81"/>
      <c r="BA75" s="81"/>
      <c r="BB75" s="81"/>
      <c r="BC75" s="81"/>
      <c r="BD75" s="81"/>
      <c r="BE75" s="126">
        <f t="shared" si="1"/>
        <v>0</v>
      </c>
      <c r="BF75" s="126">
        <f t="shared" si="2"/>
        <v>0</v>
      </c>
      <c r="BG75" s="126">
        <f t="shared" si="3"/>
        <v>0</v>
      </c>
      <c r="BH75" s="126">
        <f t="shared" si="4"/>
        <v>0</v>
      </c>
      <c r="BI75" s="126">
        <f t="shared" si="5"/>
        <v>0</v>
      </c>
      <c r="BJ75" s="83" t="s">
        <v>112</v>
      </c>
      <c r="BK75" s="81"/>
      <c r="BL75" s="81"/>
      <c r="BM75" s="81"/>
    </row>
    <row r="76" spans="2:65" s="1" customFormat="1" ht="18" customHeight="1">
      <c r="B76" s="122"/>
      <c r="C76" s="81"/>
      <c r="D76" s="233" t="s">
        <v>114</v>
      </c>
      <c r="E76" s="234"/>
      <c r="F76" s="234"/>
      <c r="G76" s="81"/>
      <c r="H76" s="81"/>
      <c r="I76" s="81"/>
      <c r="J76" s="81"/>
      <c r="K76" s="124">
        <v>0</v>
      </c>
      <c r="L76" s="81"/>
      <c r="M76" s="122"/>
      <c r="N76" s="81"/>
      <c r="O76" s="125" t="s">
        <v>44</v>
      </c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3" t="s">
        <v>111</v>
      </c>
      <c r="AZ76" s="81"/>
      <c r="BA76" s="81"/>
      <c r="BB76" s="81"/>
      <c r="BC76" s="81"/>
      <c r="BD76" s="81"/>
      <c r="BE76" s="126">
        <f t="shared" si="1"/>
        <v>0</v>
      </c>
      <c r="BF76" s="126">
        <f t="shared" si="2"/>
        <v>0</v>
      </c>
      <c r="BG76" s="126">
        <f t="shared" si="3"/>
        <v>0</v>
      </c>
      <c r="BH76" s="126">
        <f t="shared" si="4"/>
        <v>0</v>
      </c>
      <c r="BI76" s="126">
        <f t="shared" si="5"/>
        <v>0</v>
      </c>
      <c r="BJ76" s="83" t="s">
        <v>112</v>
      </c>
      <c r="BK76" s="81"/>
      <c r="BL76" s="81"/>
      <c r="BM76" s="81"/>
    </row>
    <row r="77" spans="2:65" s="1" customFormat="1" ht="18" customHeight="1">
      <c r="B77" s="122"/>
      <c r="C77" s="81"/>
      <c r="D77" s="233" t="s">
        <v>115</v>
      </c>
      <c r="E77" s="234"/>
      <c r="F77" s="234"/>
      <c r="G77" s="81"/>
      <c r="H77" s="81"/>
      <c r="I77" s="81"/>
      <c r="J77" s="81"/>
      <c r="K77" s="124">
        <v>0</v>
      </c>
      <c r="L77" s="81"/>
      <c r="M77" s="122"/>
      <c r="N77" s="81"/>
      <c r="O77" s="125" t="s">
        <v>44</v>
      </c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3" t="s">
        <v>111</v>
      </c>
      <c r="AZ77" s="81"/>
      <c r="BA77" s="81"/>
      <c r="BB77" s="81"/>
      <c r="BC77" s="81"/>
      <c r="BD77" s="81"/>
      <c r="BE77" s="126">
        <f t="shared" si="1"/>
        <v>0</v>
      </c>
      <c r="BF77" s="126">
        <f t="shared" si="2"/>
        <v>0</v>
      </c>
      <c r="BG77" s="126">
        <f t="shared" si="3"/>
        <v>0</v>
      </c>
      <c r="BH77" s="126">
        <f t="shared" si="4"/>
        <v>0</v>
      </c>
      <c r="BI77" s="126">
        <f t="shared" si="5"/>
        <v>0</v>
      </c>
      <c r="BJ77" s="83" t="s">
        <v>112</v>
      </c>
      <c r="BK77" s="81"/>
      <c r="BL77" s="81"/>
      <c r="BM77" s="81"/>
    </row>
    <row r="78" spans="2:65" s="1" customFormat="1" ht="18" customHeight="1">
      <c r="B78" s="122"/>
      <c r="C78" s="81"/>
      <c r="D78" s="233" t="s">
        <v>116</v>
      </c>
      <c r="E78" s="234"/>
      <c r="F78" s="234"/>
      <c r="G78" s="81"/>
      <c r="H78" s="81"/>
      <c r="I78" s="81"/>
      <c r="J78" s="81"/>
      <c r="K78" s="124">
        <v>0</v>
      </c>
      <c r="L78" s="81"/>
      <c r="M78" s="122"/>
      <c r="N78" s="81"/>
      <c r="O78" s="125" t="s">
        <v>44</v>
      </c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3" t="s">
        <v>111</v>
      </c>
      <c r="AZ78" s="81"/>
      <c r="BA78" s="81"/>
      <c r="BB78" s="81"/>
      <c r="BC78" s="81"/>
      <c r="BD78" s="81"/>
      <c r="BE78" s="126">
        <f t="shared" si="1"/>
        <v>0</v>
      </c>
      <c r="BF78" s="126">
        <f t="shared" si="2"/>
        <v>0</v>
      </c>
      <c r="BG78" s="126">
        <f t="shared" si="3"/>
        <v>0</v>
      </c>
      <c r="BH78" s="126">
        <f t="shared" si="4"/>
        <v>0</v>
      </c>
      <c r="BI78" s="126">
        <f t="shared" si="5"/>
        <v>0</v>
      </c>
      <c r="BJ78" s="83" t="s">
        <v>112</v>
      </c>
      <c r="BK78" s="81"/>
      <c r="BL78" s="81"/>
      <c r="BM78" s="81"/>
    </row>
    <row r="79" spans="2:65" s="1" customFormat="1" ht="18" customHeight="1">
      <c r="B79" s="122"/>
      <c r="C79" s="81"/>
      <c r="D79" s="123" t="s">
        <v>117</v>
      </c>
      <c r="E79" s="81"/>
      <c r="F79" s="81"/>
      <c r="G79" s="81"/>
      <c r="H79" s="81"/>
      <c r="I79" s="81"/>
      <c r="J79" s="81"/>
      <c r="K79" s="124">
        <f>ROUND(K30*T79,2)</f>
        <v>0</v>
      </c>
      <c r="L79" s="81"/>
      <c r="M79" s="122"/>
      <c r="N79" s="81"/>
      <c r="O79" s="125" t="s">
        <v>44</v>
      </c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3" t="s">
        <v>118</v>
      </c>
      <c r="AZ79" s="81"/>
      <c r="BA79" s="81"/>
      <c r="BB79" s="81"/>
      <c r="BC79" s="81"/>
      <c r="BD79" s="81"/>
      <c r="BE79" s="126">
        <f t="shared" si="1"/>
        <v>0</v>
      </c>
      <c r="BF79" s="126">
        <f t="shared" si="2"/>
        <v>0</v>
      </c>
      <c r="BG79" s="126">
        <f t="shared" si="3"/>
        <v>0</v>
      </c>
      <c r="BH79" s="126">
        <f t="shared" si="4"/>
        <v>0</v>
      </c>
      <c r="BI79" s="126">
        <f t="shared" si="5"/>
        <v>0</v>
      </c>
      <c r="BJ79" s="83" t="s">
        <v>112</v>
      </c>
      <c r="BK79" s="81"/>
      <c r="BL79" s="81"/>
      <c r="BM79" s="81"/>
    </row>
    <row r="80" spans="2:65" s="1" customFormat="1">
      <c r="B80" s="27"/>
      <c r="I80" s="81"/>
      <c r="J80" s="81"/>
      <c r="M80" s="27"/>
    </row>
    <row r="81" spans="2:13" s="1" customFormat="1" ht="29.25" customHeight="1">
      <c r="B81" s="27"/>
      <c r="C81" s="127" t="s">
        <v>119</v>
      </c>
      <c r="D81" s="95"/>
      <c r="E81" s="95"/>
      <c r="F81" s="95"/>
      <c r="G81" s="95"/>
      <c r="H81" s="95"/>
      <c r="I81" s="128"/>
      <c r="J81" s="128"/>
      <c r="K81" s="129">
        <f>ROUND(K63+K73,2)</f>
        <v>0</v>
      </c>
      <c r="L81" s="95"/>
      <c r="M81" s="27"/>
    </row>
    <row r="82" spans="2:13" s="1" customFormat="1" ht="6.9" customHeight="1">
      <c r="B82" s="36"/>
      <c r="C82" s="37"/>
      <c r="D82" s="37"/>
      <c r="E82" s="37"/>
      <c r="F82" s="37"/>
      <c r="G82" s="37"/>
      <c r="H82" s="37"/>
      <c r="I82" s="102"/>
      <c r="J82" s="102"/>
      <c r="K82" s="37"/>
      <c r="L82" s="37"/>
      <c r="M82" s="27"/>
    </row>
    <row r="86" spans="2:13" s="1" customFormat="1" ht="6.9" customHeight="1">
      <c r="B86" s="38"/>
      <c r="C86" s="39"/>
      <c r="D86" s="39"/>
      <c r="E86" s="39"/>
      <c r="F86" s="39"/>
      <c r="G86" s="39"/>
      <c r="H86" s="39"/>
      <c r="I86" s="103"/>
      <c r="J86" s="103"/>
      <c r="K86" s="39"/>
      <c r="L86" s="39"/>
      <c r="M86" s="27"/>
    </row>
    <row r="87" spans="2:13" s="1" customFormat="1" ht="24.9" customHeight="1">
      <c r="B87" s="27"/>
      <c r="C87" s="17" t="s">
        <v>638</v>
      </c>
      <c r="I87" s="81"/>
      <c r="J87" s="81"/>
      <c r="M87" s="27"/>
    </row>
    <row r="88" spans="2:13" s="1" customFormat="1" ht="6.9" customHeight="1">
      <c r="B88" s="27"/>
      <c r="I88" s="81"/>
      <c r="J88" s="81"/>
      <c r="M88" s="27"/>
    </row>
    <row r="89" spans="2:13" s="1" customFormat="1" ht="12" customHeight="1">
      <c r="B89" s="27"/>
      <c r="C89" s="22" t="s">
        <v>15</v>
      </c>
      <c r="I89" s="81"/>
      <c r="J89" s="81"/>
      <c r="M89" s="27"/>
    </row>
    <row r="90" spans="2:13" s="1" customFormat="1" ht="16.5" customHeight="1">
      <c r="B90" s="27"/>
      <c r="E90" s="235" t="str">
        <f>E7</f>
        <v>Budovanie a modernizácia technického vybavenia špecializovaných učební ZŠ J.Kollára v Banskej Štiavnici</v>
      </c>
      <c r="F90" s="236"/>
      <c r="G90" s="236"/>
      <c r="H90" s="236"/>
      <c r="I90" s="81"/>
      <c r="J90" s="81"/>
      <c r="M90" s="27"/>
    </row>
    <row r="91" spans="2:13" s="1" customFormat="1" ht="12" customHeight="1">
      <c r="B91" s="27"/>
      <c r="C91" s="22" t="s">
        <v>87</v>
      </c>
      <c r="I91" s="81"/>
      <c r="J91" s="81"/>
      <c r="M91" s="27"/>
    </row>
    <row r="92" spans="2:13" s="1" customFormat="1" ht="16.5" customHeight="1">
      <c r="B92" s="27"/>
      <c r="E92" s="219" t="str">
        <f>E9</f>
        <v>1911-SO 02 - ZDT - SO 02 Zdravotechnika</v>
      </c>
      <c r="F92" s="218"/>
      <c r="G92" s="218"/>
      <c r="H92" s="218"/>
      <c r="I92" s="81"/>
      <c r="J92" s="81"/>
      <c r="M92" s="27"/>
    </row>
    <row r="93" spans="2:13" s="1" customFormat="1" ht="6.9" customHeight="1">
      <c r="B93" s="27"/>
      <c r="I93" s="81"/>
      <c r="J93" s="81"/>
      <c r="M93" s="27"/>
    </row>
    <row r="94" spans="2:13" s="1" customFormat="1" ht="12" customHeight="1">
      <c r="B94" s="27"/>
      <c r="C94" s="22" t="s">
        <v>20</v>
      </c>
      <c r="F94" s="13" t="str">
        <f>F12</f>
        <v>Banská Štiavnica</v>
      </c>
      <c r="I94" s="82" t="s">
        <v>22</v>
      </c>
      <c r="J94" s="84" t="str">
        <f>IF(J12="","",J12)</f>
        <v>10. 4. 2019</v>
      </c>
      <c r="M94" s="27"/>
    </row>
    <row r="95" spans="2:13" s="1" customFormat="1" ht="6.9" customHeight="1">
      <c r="B95" s="27"/>
      <c r="I95" s="81"/>
      <c r="J95" s="81"/>
      <c r="M95" s="27"/>
    </row>
    <row r="96" spans="2:13" s="1" customFormat="1" ht="24.9" customHeight="1">
      <c r="B96" s="27"/>
      <c r="C96" s="22" t="s">
        <v>26</v>
      </c>
      <c r="F96" s="13" t="str">
        <f>E15</f>
        <v>Mesto Banská Štiavnica</v>
      </c>
      <c r="I96" s="82" t="s">
        <v>32</v>
      </c>
      <c r="J96" s="104" t="str">
        <f>E21</f>
        <v>ŠEBEŇ, s.r.o., Žiar nad Hronom</v>
      </c>
      <c r="M96" s="27"/>
    </row>
    <row r="97" spans="2:65" s="1" customFormat="1" ht="13.65" customHeight="1">
      <c r="B97" s="27"/>
      <c r="C97" s="22" t="s">
        <v>30</v>
      </c>
      <c r="F97" s="13" t="str">
        <f>IF(E18="","",E18)</f>
        <v>Vyplň údaj</v>
      </c>
      <c r="I97" s="82" t="s">
        <v>35</v>
      </c>
      <c r="J97" s="104" t="str">
        <f>E24</f>
        <v>Ing. Miroslava Pacalajová</v>
      </c>
      <c r="M97" s="27"/>
    </row>
    <row r="98" spans="2:65" s="1" customFormat="1" ht="10.35" customHeight="1">
      <c r="B98" s="27"/>
      <c r="I98" s="81"/>
      <c r="J98" s="81"/>
      <c r="M98" s="27"/>
    </row>
    <row r="99" spans="2:65" s="9" customFormat="1" ht="29.25" customHeight="1">
      <c r="B99" s="130"/>
      <c r="C99" s="131" t="s">
        <v>120</v>
      </c>
      <c r="D99" s="132" t="s">
        <v>57</v>
      </c>
      <c r="E99" s="132" t="s">
        <v>53</v>
      </c>
      <c r="F99" s="132" t="s">
        <v>54</v>
      </c>
      <c r="G99" s="132" t="s">
        <v>121</v>
      </c>
      <c r="H99" s="132" t="s">
        <v>122</v>
      </c>
      <c r="I99" s="133" t="s">
        <v>123</v>
      </c>
      <c r="J99" s="133" t="s">
        <v>124</v>
      </c>
      <c r="K99" s="134" t="s">
        <v>96</v>
      </c>
      <c r="L99" s="135" t="s">
        <v>125</v>
      </c>
      <c r="M99" s="130"/>
      <c r="N99" s="49" t="s">
        <v>1</v>
      </c>
      <c r="O99" s="50" t="s">
        <v>42</v>
      </c>
      <c r="P99" s="50" t="s">
        <v>126</v>
      </c>
      <c r="Q99" s="50" t="s">
        <v>127</v>
      </c>
      <c r="R99" s="50" t="s">
        <v>128</v>
      </c>
      <c r="S99" s="50" t="s">
        <v>129</v>
      </c>
      <c r="T99" s="50" t="s">
        <v>130</v>
      </c>
      <c r="U99" s="50" t="s">
        <v>131</v>
      </c>
      <c r="V99" s="50" t="s">
        <v>132</v>
      </c>
      <c r="W99" s="50" t="s">
        <v>133</v>
      </c>
      <c r="X99" s="51" t="s">
        <v>134</v>
      </c>
    </row>
    <row r="100" spans="2:65" s="1" customFormat="1" ht="22.95" customHeight="1">
      <c r="B100" s="27"/>
      <c r="C100" s="54" t="s">
        <v>89</v>
      </c>
      <c r="I100" s="81"/>
      <c r="J100" s="81"/>
      <c r="K100" s="136">
        <f>BK100</f>
        <v>0</v>
      </c>
      <c r="M100" s="27"/>
      <c r="N100" s="52"/>
      <c r="O100" s="43"/>
      <c r="P100" s="43"/>
      <c r="Q100" s="137">
        <f>Q101</f>
        <v>0</v>
      </c>
      <c r="R100" s="137">
        <f>R101</f>
        <v>0</v>
      </c>
      <c r="S100" s="43"/>
      <c r="T100" s="138">
        <f>T101</f>
        <v>0</v>
      </c>
      <c r="U100" s="43"/>
      <c r="V100" s="138">
        <f>V101</f>
        <v>0.23799999999999999</v>
      </c>
      <c r="W100" s="43"/>
      <c r="X100" s="139">
        <f>X101</f>
        <v>0.88228999999999991</v>
      </c>
      <c r="AT100" s="13" t="s">
        <v>73</v>
      </c>
      <c r="AU100" s="13" t="s">
        <v>98</v>
      </c>
      <c r="BK100" s="140">
        <f>BK101</f>
        <v>0</v>
      </c>
    </row>
    <row r="101" spans="2:65" s="10" customFormat="1" ht="25.95" customHeight="1">
      <c r="B101" s="141"/>
      <c r="D101" s="142" t="s">
        <v>73</v>
      </c>
      <c r="E101" s="143" t="s">
        <v>254</v>
      </c>
      <c r="F101" s="143" t="s">
        <v>255</v>
      </c>
      <c r="I101" s="144"/>
      <c r="J101" s="144"/>
      <c r="K101" s="145">
        <f>BK101</f>
        <v>0</v>
      </c>
      <c r="M101" s="141"/>
      <c r="N101" s="146"/>
      <c r="O101" s="147"/>
      <c r="P101" s="147"/>
      <c r="Q101" s="148">
        <f>Q102+Q109+Q120+Q156+Q161+Q175</f>
        <v>0</v>
      </c>
      <c r="R101" s="148">
        <f>R102+R109+R120+R156+R161+R175</f>
        <v>0</v>
      </c>
      <c r="S101" s="147"/>
      <c r="T101" s="149">
        <f>T102+T109+T120+T156+T161+T175</f>
        <v>0</v>
      </c>
      <c r="U101" s="147"/>
      <c r="V101" s="149">
        <f>V102+V109+V120+V156+V161+V175</f>
        <v>0.23799999999999999</v>
      </c>
      <c r="W101" s="147"/>
      <c r="X101" s="150">
        <f>X102+X109+X120+X156+X161+X175</f>
        <v>0.88228999999999991</v>
      </c>
      <c r="AR101" s="142" t="s">
        <v>112</v>
      </c>
      <c r="AT101" s="151" t="s">
        <v>73</v>
      </c>
      <c r="AU101" s="151" t="s">
        <v>74</v>
      </c>
      <c r="AY101" s="142" t="s">
        <v>137</v>
      </c>
      <c r="BK101" s="152">
        <f>BK102+BK109+BK120+BK156+BK161+BK175</f>
        <v>0</v>
      </c>
    </row>
    <row r="102" spans="2:65" s="10" customFormat="1" ht="22.95" customHeight="1">
      <c r="B102" s="141"/>
      <c r="D102" s="142" t="s">
        <v>73</v>
      </c>
      <c r="E102" s="153" t="s">
        <v>379</v>
      </c>
      <c r="F102" s="153" t="s">
        <v>380</v>
      </c>
      <c r="I102" s="144"/>
      <c r="J102" s="144"/>
      <c r="K102" s="154">
        <f>BK102</f>
        <v>0</v>
      </c>
      <c r="M102" s="141"/>
      <c r="N102" s="146"/>
      <c r="O102" s="147"/>
      <c r="P102" s="147"/>
      <c r="Q102" s="148">
        <f>SUM(Q103:Q108)</f>
        <v>0</v>
      </c>
      <c r="R102" s="148">
        <f>SUM(R103:R108)</f>
        <v>0</v>
      </c>
      <c r="S102" s="147"/>
      <c r="T102" s="149">
        <f>SUM(T103:T108)</f>
        <v>0</v>
      </c>
      <c r="U102" s="147"/>
      <c r="V102" s="149">
        <f>SUM(V103:V108)</f>
        <v>1.9300000000000001E-2</v>
      </c>
      <c r="W102" s="147"/>
      <c r="X102" s="150">
        <f>SUM(X103:X108)</f>
        <v>0</v>
      </c>
      <c r="AR102" s="142" t="s">
        <v>112</v>
      </c>
      <c r="AT102" s="151" t="s">
        <v>73</v>
      </c>
      <c r="AU102" s="151" t="s">
        <v>82</v>
      </c>
      <c r="AY102" s="142" t="s">
        <v>137</v>
      </c>
      <c r="BK102" s="152">
        <f>SUM(BK103:BK108)</f>
        <v>0</v>
      </c>
    </row>
    <row r="103" spans="2:65" s="1" customFormat="1" ht="16.5" customHeight="1">
      <c r="B103" s="122"/>
      <c r="C103" s="155" t="s">
        <v>82</v>
      </c>
      <c r="D103" s="155" t="s">
        <v>140</v>
      </c>
      <c r="E103" s="156" t="s">
        <v>381</v>
      </c>
      <c r="F103" s="157" t="s">
        <v>382</v>
      </c>
      <c r="G103" s="158" t="s">
        <v>159</v>
      </c>
      <c r="H103" s="159">
        <v>33</v>
      </c>
      <c r="I103" s="160"/>
      <c r="J103" s="160"/>
      <c r="K103" s="159">
        <f t="shared" ref="K103:K108" si="6">ROUND(P103*H103,3)</f>
        <v>0</v>
      </c>
      <c r="L103" s="157" t="s">
        <v>1</v>
      </c>
      <c r="M103" s="27"/>
      <c r="N103" s="161" t="s">
        <v>1</v>
      </c>
      <c r="O103" s="162" t="s">
        <v>44</v>
      </c>
      <c r="P103" s="163">
        <f t="shared" ref="P103:P108" si="7">I103+J103</f>
        <v>0</v>
      </c>
      <c r="Q103" s="163">
        <f t="shared" ref="Q103:Q108" si="8">ROUND(I103*H103,3)</f>
        <v>0</v>
      </c>
      <c r="R103" s="163">
        <f t="shared" ref="R103:R108" si="9">ROUND(J103*H103,3)</f>
        <v>0</v>
      </c>
      <c r="S103" s="45"/>
      <c r="T103" s="164">
        <f t="shared" ref="T103:T108" si="10">S103*H103</f>
        <v>0</v>
      </c>
      <c r="U103" s="164">
        <v>0</v>
      </c>
      <c r="V103" s="164">
        <f t="shared" ref="V103:V108" si="11">U103*H103</f>
        <v>0</v>
      </c>
      <c r="W103" s="164">
        <v>0</v>
      </c>
      <c r="X103" s="165">
        <f t="shared" ref="X103:X108" si="12">W103*H103</f>
        <v>0</v>
      </c>
      <c r="AR103" s="13" t="s">
        <v>223</v>
      </c>
      <c r="AT103" s="13" t="s">
        <v>140</v>
      </c>
      <c r="AU103" s="13" t="s">
        <v>112</v>
      </c>
      <c r="AY103" s="13" t="s">
        <v>137</v>
      </c>
      <c r="BE103" s="166">
        <f t="shared" ref="BE103:BE108" si="13">IF(O103="základná",K103,0)</f>
        <v>0</v>
      </c>
      <c r="BF103" s="166">
        <f t="shared" ref="BF103:BF108" si="14">IF(O103="znížená",K103,0)</f>
        <v>0</v>
      </c>
      <c r="BG103" s="166">
        <f t="shared" ref="BG103:BG108" si="15">IF(O103="zákl. prenesená",K103,0)</f>
        <v>0</v>
      </c>
      <c r="BH103" s="166">
        <f t="shared" ref="BH103:BH108" si="16">IF(O103="zníž. prenesená",K103,0)</f>
        <v>0</v>
      </c>
      <c r="BI103" s="166">
        <f t="shared" ref="BI103:BI108" si="17">IF(O103="nulová",K103,0)</f>
        <v>0</v>
      </c>
      <c r="BJ103" s="13" t="s">
        <v>112</v>
      </c>
      <c r="BK103" s="167">
        <f t="shared" ref="BK103:BK108" si="18">ROUND(P103*H103,3)</f>
        <v>0</v>
      </c>
      <c r="BL103" s="13" t="s">
        <v>223</v>
      </c>
      <c r="BM103" s="13" t="s">
        <v>383</v>
      </c>
    </row>
    <row r="104" spans="2:65" s="1" customFormat="1" ht="16.5" customHeight="1">
      <c r="B104" s="122"/>
      <c r="C104" s="177" t="s">
        <v>112</v>
      </c>
      <c r="D104" s="177" t="s">
        <v>309</v>
      </c>
      <c r="E104" s="178" t="s">
        <v>384</v>
      </c>
      <c r="F104" s="179" t="s">
        <v>385</v>
      </c>
      <c r="G104" s="180" t="s">
        <v>159</v>
      </c>
      <c r="H104" s="181">
        <v>17</v>
      </c>
      <c r="I104" s="182"/>
      <c r="J104" s="183"/>
      <c r="K104" s="181">
        <f t="shared" si="6"/>
        <v>0</v>
      </c>
      <c r="L104" s="179" t="s">
        <v>164</v>
      </c>
      <c r="M104" s="184"/>
      <c r="N104" s="185" t="s">
        <v>1</v>
      </c>
      <c r="O104" s="162" t="s">
        <v>44</v>
      </c>
      <c r="P104" s="163">
        <f t="shared" si="7"/>
        <v>0</v>
      </c>
      <c r="Q104" s="163">
        <f t="shared" si="8"/>
        <v>0</v>
      </c>
      <c r="R104" s="163">
        <f t="shared" si="9"/>
        <v>0</v>
      </c>
      <c r="S104" s="45"/>
      <c r="T104" s="164">
        <f t="shared" si="10"/>
        <v>0</v>
      </c>
      <c r="U104" s="164">
        <v>6.4000000000000005E-4</v>
      </c>
      <c r="V104" s="164">
        <f t="shared" si="11"/>
        <v>1.0880000000000001E-2</v>
      </c>
      <c r="W104" s="164">
        <v>0</v>
      </c>
      <c r="X104" s="165">
        <f t="shared" si="12"/>
        <v>0</v>
      </c>
      <c r="AR104" s="13" t="s">
        <v>300</v>
      </c>
      <c r="AT104" s="13" t="s">
        <v>309</v>
      </c>
      <c r="AU104" s="13" t="s">
        <v>112</v>
      </c>
      <c r="AY104" s="13" t="s">
        <v>137</v>
      </c>
      <c r="BE104" s="166">
        <f t="shared" si="13"/>
        <v>0</v>
      </c>
      <c r="BF104" s="166">
        <f t="shared" si="14"/>
        <v>0</v>
      </c>
      <c r="BG104" s="166">
        <f t="shared" si="15"/>
        <v>0</v>
      </c>
      <c r="BH104" s="166">
        <f t="shared" si="16"/>
        <v>0</v>
      </c>
      <c r="BI104" s="166">
        <f t="shared" si="17"/>
        <v>0</v>
      </c>
      <c r="BJ104" s="13" t="s">
        <v>112</v>
      </c>
      <c r="BK104" s="167">
        <f t="shared" si="18"/>
        <v>0</v>
      </c>
      <c r="BL104" s="13" t="s">
        <v>223</v>
      </c>
      <c r="BM104" s="13" t="s">
        <v>386</v>
      </c>
    </row>
    <row r="105" spans="2:65" s="1" customFormat="1" ht="16.5" customHeight="1">
      <c r="B105" s="122"/>
      <c r="C105" s="177" t="s">
        <v>156</v>
      </c>
      <c r="D105" s="177" t="s">
        <v>309</v>
      </c>
      <c r="E105" s="178" t="s">
        <v>387</v>
      </c>
      <c r="F105" s="179" t="s">
        <v>388</v>
      </c>
      <c r="G105" s="180" t="s">
        <v>159</v>
      </c>
      <c r="H105" s="181">
        <v>3</v>
      </c>
      <c r="I105" s="182"/>
      <c r="J105" s="183"/>
      <c r="K105" s="181">
        <f t="shared" si="6"/>
        <v>0</v>
      </c>
      <c r="L105" s="179" t="s">
        <v>164</v>
      </c>
      <c r="M105" s="184"/>
      <c r="N105" s="185" t="s">
        <v>1</v>
      </c>
      <c r="O105" s="162" t="s">
        <v>44</v>
      </c>
      <c r="P105" s="163">
        <f t="shared" si="7"/>
        <v>0</v>
      </c>
      <c r="Q105" s="163">
        <f t="shared" si="8"/>
        <v>0</v>
      </c>
      <c r="R105" s="163">
        <f t="shared" si="9"/>
        <v>0</v>
      </c>
      <c r="S105" s="45"/>
      <c r="T105" s="164">
        <f t="shared" si="10"/>
        <v>0</v>
      </c>
      <c r="U105" s="164">
        <v>1.42E-3</v>
      </c>
      <c r="V105" s="164">
        <f t="shared" si="11"/>
        <v>4.2599999999999999E-3</v>
      </c>
      <c r="W105" s="164">
        <v>0</v>
      </c>
      <c r="X105" s="165">
        <f t="shared" si="12"/>
        <v>0</v>
      </c>
      <c r="AR105" s="13" t="s">
        <v>300</v>
      </c>
      <c r="AT105" s="13" t="s">
        <v>309</v>
      </c>
      <c r="AU105" s="13" t="s">
        <v>112</v>
      </c>
      <c r="AY105" s="13" t="s">
        <v>137</v>
      </c>
      <c r="BE105" s="166">
        <f t="shared" si="13"/>
        <v>0</v>
      </c>
      <c r="BF105" s="166">
        <f t="shared" si="14"/>
        <v>0</v>
      </c>
      <c r="BG105" s="166">
        <f t="shared" si="15"/>
        <v>0</v>
      </c>
      <c r="BH105" s="166">
        <f t="shared" si="16"/>
        <v>0</v>
      </c>
      <c r="BI105" s="166">
        <f t="shared" si="17"/>
        <v>0</v>
      </c>
      <c r="BJ105" s="13" t="s">
        <v>112</v>
      </c>
      <c r="BK105" s="167">
        <f t="shared" si="18"/>
        <v>0</v>
      </c>
      <c r="BL105" s="13" t="s">
        <v>223</v>
      </c>
      <c r="BM105" s="13" t="s">
        <v>389</v>
      </c>
    </row>
    <row r="106" spans="2:65" s="1" customFormat="1" ht="16.5" customHeight="1">
      <c r="B106" s="122"/>
      <c r="C106" s="177" t="s">
        <v>138</v>
      </c>
      <c r="D106" s="177" t="s">
        <v>309</v>
      </c>
      <c r="E106" s="178" t="s">
        <v>390</v>
      </c>
      <c r="F106" s="179" t="s">
        <v>391</v>
      </c>
      <c r="G106" s="180" t="s">
        <v>159</v>
      </c>
      <c r="H106" s="181">
        <v>13</v>
      </c>
      <c r="I106" s="182"/>
      <c r="J106" s="183"/>
      <c r="K106" s="181">
        <f t="shared" si="6"/>
        <v>0</v>
      </c>
      <c r="L106" s="179" t="s">
        <v>164</v>
      </c>
      <c r="M106" s="184"/>
      <c r="N106" s="185" t="s">
        <v>1</v>
      </c>
      <c r="O106" s="162" t="s">
        <v>44</v>
      </c>
      <c r="P106" s="163">
        <f t="shared" si="7"/>
        <v>0</v>
      </c>
      <c r="Q106" s="163">
        <f t="shared" si="8"/>
        <v>0</v>
      </c>
      <c r="R106" s="163">
        <f t="shared" si="9"/>
        <v>0</v>
      </c>
      <c r="S106" s="45"/>
      <c r="T106" s="164">
        <f t="shared" si="10"/>
        <v>0</v>
      </c>
      <c r="U106" s="164">
        <v>3.2000000000000003E-4</v>
      </c>
      <c r="V106" s="164">
        <f t="shared" si="11"/>
        <v>4.1600000000000005E-3</v>
      </c>
      <c r="W106" s="164">
        <v>0</v>
      </c>
      <c r="X106" s="165">
        <f t="shared" si="12"/>
        <v>0</v>
      </c>
      <c r="AR106" s="13" t="s">
        <v>300</v>
      </c>
      <c r="AT106" s="13" t="s">
        <v>309</v>
      </c>
      <c r="AU106" s="13" t="s">
        <v>112</v>
      </c>
      <c r="AY106" s="13" t="s">
        <v>137</v>
      </c>
      <c r="BE106" s="166">
        <f t="shared" si="13"/>
        <v>0</v>
      </c>
      <c r="BF106" s="166">
        <f t="shared" si="14"/>
        <v>0</v>
      </c>
      <c r="BG106" s="166">
        <f t="shared" si="15"/>
        <v>0</v>
      </c>
      <c r="BH106" s="166">
        <f t="shared" si="16"/>
        <v>0</v>
      </c>
      <c r="BI106" s="166">
        <f t="shared" si="17"/>
        <v>0</v>
      </c>
      <c r="BJ106" s="13" t="s">
        <v>112</v>
      </c>
      <c r="BK106" s="167">
        <f t="shared" si="18"/>
        <v>0</v>
      </c>
      <c r="BL106" s="13" t="s">
        <v>223</v>
      </c>
      <c r="BM106" s="13" t="s">
        <v>392</v>
      </c>
    </row>
    <row r="107" spans="2:65" s="1" customFormat="1" ht="16.5" customHeight="1">
      <c r="B107" s="122"/>
      <c r="C107" s="155" t="s">
        <v>166</v>
      </c>
      <c r="D107" s="155" t="s">
        <v>140</v>
      </c>
      <c r="E107" s="156" t="s">
        <v>393</v>
      </c>
      <c r="F107" s="157" t="s">
        <v>394</v>
      </c>
      <c r="G107" s="158" t="s">
        <v>226</v>
      </c>
      <c r="H107" s="159">
        <v>1.9E-2</v>
      </c>
      <c r="I107" s="160"/>
      <c r="J107" s="160"/>
      <c r="K107" s="159">
        <f t="shared" si="6"/>
        <v>0</v>
      </c>
      <c r="L107" s="157" t="s">
        <v>164</v>
      </c>
      <c r="M107" s="27"/>
      <c r="N107" s="161" t="s">
        <v>1</v>
      </c>
      <c r="O107" s="162" t="s">
        <v>44</v>
      </c>
      <c r="P107" s="163">
        <f t="shared" si="7"/>
        <v>0</v>
      </c>
      <c r="Q107" s="163">
        <f t="shared" si="8"/>
        <v>0</v>
      </c>
      <c r="R107" s="163">
        <f t="shared" si="9"/>
        <v>0</v>
      </c>
      <c r="S107" s="45"/>
      <c r="T107" s="164">
        <f t="shared" si="10"/>
        <v>0</v>
      </c>
      <c r="U107" s="164">
        <v>0</v>
      </c>
      <c r="V107" s="164">
        <f t="shared" si="11"/>
        <v>0</v>
      </c>
      <c r="W107" s="164">
        <v>0</v>
      </c>
      <c r="X107" s="165">
        <f t="shared" si="12"/>
        <v>0</v>
      </c>
      <c r="AR107" s="13" t="s">
        <v>223</v>
      </c>
      <c r="AT107" s="13" t="s">
        <v>140</v>
      </c>
      <c r="AU107" s="13" t="s">
        <v>112</v>
      </c>
      <c r="AY107" s="13" t="s">
        <v>137</v>
      </c>
      <c r="BE107" s="166">
        <f t="shared" si="13"/>
        <v>0</v>
      </c>
      <c r="BF107" s="166">
        <f t="shared" si="14"/>
        <v>0</v>
      </c>
      <c r="BG107" s="166">
        <f t="shared" si="15"/>
        <v>0</v>
      </c>
      <c r="BH107" s="166">
        <f t="shared" si="16"/>
        <v>0</v>
      </c>
      <c r="BI107" s="166">
        <f t="shared" si="17"/>
        <v>0</v>
      </c>
      <c r="BJ107" s="13" t="s">
        <v>112</v>
      </c>
      <c r="BK107" s="167">
        <f t="shared" si="18"/>
        <v>0</v>
      </c>
      <c r="BL107" s="13" t="s">
        <v>223</v>
      </c>
      <c r="BM107" s="13" t="s">
        <v>395</v>
      </c>
    </row>
    <row r="108" spans="2:65" s="1" customFormat="1" ht="16.5" customHeight="1">
      <c r="B108" s="122"/>
      <c r="C108" s="155" t="s">
        <v>145</v>
      </c>
      <c r="D108" s="155" t="s">
        <v>140</v>
      </c>
      <c r="E108" s="156" t="s">
        <v>396</v>
      </c>
      <c r="F108" s="157" t="s">
        <v>397</v>
      </c>
      <c r="G108" s="158" t="s">
        <v>226</v>
      </c>
      <c r="H108" s="159">
        <v>1.9E-2</v>
      </c>
      <c r="I108" s="160"/>
      <c r="J108" s="160"/>
      <c r="K108" s="159">
        <f t="shared" si="6"/>
        <v>0</v>
      </c>
      <c r="L108" s="157" t="s">
        <v>164</v>
      </c>
      <c r="M108" s="27"/>
      <c r="N108" s="161" t="s">
        <v>1</v>
      </c>
      <c r="O108" s="162" t="s">
        <v>44</v>
      </c>
      <c r="P108" s="163">
        <f t="shared" si="7"/>
        <v>0</v>
      </c>
      <c r="Q108" s="163">
        <f t="shared" si="8"/>
        <v>0</v>
      </c>
      <c r="R108" s="163">
        <f t="shared" si="9"/>
        <v>0</v>
      </c>
      <c r="S108" s="45"/>
      <c r="T108" s="164">
        <f t="shared" si="10"/>
        <v>0</v>
      </c>
      <c r="U108" s="164">
        <v>0</v>
      </c>
      <c r="V108" s="164">
        <f t="shared" si="11"/>
        <v>0</v>
      </c>
      <c r="W108" s="164">
        <v>0</v>
      </c>
      <c r="X108" s="165">
        <f t="shared" si="12"/>
        <v>0</v>
      </c>
      <c r="AR108" s="13" t="s">
        <v>223</v>
      </c>
      <c r="AT108" s="13" t="s">
        <v>140</v>
      </c>
      <c r="AU108" s="13" t="s">
        <v>112</v>
      </c>
      <c r="AY108" s="13" t="s">
        <v>137</v>
      </c>
      <c r="BE108" s="166">
        <f t="shared" si="13"/>
        <v>0</v>
      </c>
      <c r="BF108" s="166">
        <f t="shared" si="14"/>
        <v>0</v>
      </c>
      <c r="BG108" s="166">
        <f t="shared" si="15"/>
        <v>0</v>
      </c>
      <c r="BH108" s="166">
        <f t="shared" si="16"/>
        <v>0</v>
      </c>
      <c r="BI108" s="166">
        <f t="shared" si="17"/>
        <v>0</v>
      </c>
      <c r="BJ108" s="13" t="s">
        <v>112</v>
      </c>
      <c r="BK108" s="167">
        <f t="shared" si="18"/>
        <v>0</v>
      </c>
      <c r="BL108" s="13" t="s">
        <v>223</v>
      </c>
      <c r="BM108" s="13" t="s">
        <v>398</v>
      </c>
    </row>
    <row r="109" spans="2:65" s="10" customFormat="1" ht="22.95" customHeight="1">
      <c r="B109" s="141"/>
      <c r="D109" s="142" t="s">
        <v>73</v>
      </c>
      <c r="E109" s="153" t="s">
        <v>399</v>
      </c>
      <c r="F109" s="153" t="s">
        <v>400</v>
      </c>
      <c r="I109" s="144"/>
      <c r="J109" s="144"/>
      <c r="K109" s="154">
        <f>BK109</f>
        <v>0</v>
      </c>
      <c r="M109" s="141"/>
      <c r="N109" s="146"/>
      <c r="O109" s="147"/>
      <c r="P109" s="147"/>
      <c r="Q109" s="148">
        <f>SUM(Q110:Q119)</f>
        <v>0</v>
      </c>
      <c r="R109" s="148">
        <f>SUM(R110:R119)</f>
        <v>0</v>
      </c>
      <c r="S109" s="147"/>
      <c r="T109" s="149">
        <f>SUM(T110:T119)</f>
        <v>0</v>
      </c>
      <c r="U109" s="147"/>
      <c r="V109" s="149">
        <f>SUM(V110:V119)</f>
        <v>4.113E-2</v>
      </c>
      <c r="W109" s="147"/>
      <c r="X109" s="150">
        <f>SUM(X110:X119)</f>
        <v>0.11549999999999999</v>
      </c>
      <c r="AR109" s="142" t="s">
        <v>112</v>
      </c>
      <c r="AT109" s="151" t="s">
        <v>73</v>
      </c>
      <c r="AU109" s="151" t="s">
        <v>82</v>
      </c>
      <c r="AY109" s="142" t="s">
        <v>137</v>
      </c>
      <c r="BK109" s="152">
        <f>SUM(BK110:BK119)</f>
        <v>0</v>
      </c>
    </row>
    <row r="110" spans="2:65" s="1" customFormat="1" ht="16.5" customHeight="1">
      <c r="B110" s="122"/>
      <c r="C110" s="155" t="s">
        <v>175</v>
      </c>
      <c r="D110" s="155" t="s">
        <v>140</v>
      </c>
      <c r="E110" s="156" t="s">
        <v>401</v>
      </c>
      <c r="F110" s="157" t="s">
        <v>402</v>
      </c>
      <c r="G110" s="158" t="s">
        <v>159</v>
      </c>
      <c r="H110" s="159">
        <v>55</v>
      </c>
      <c r="I110" s="160"/>
      <c r="J110" s="160"/>
      <c r="K110" s="159">
        <f t="shared" ref="K110:K119" si="19">ROUND(P110*H110,3)</f>
        <v>0</v>
      </c>
      <c r="L110" s="157" t="s">
        <v>164</v>
      </c>
      <c r="M110" s="27"/>
      <c r="N110" s="161" t="s">
        <v>1</v>
      </c>
      <c r="O110" s="162" t="s">
        <v>44</v>
      </c>
      <c r="P110" s="163">
        <f t="shared" ref="P110:P119" si="20">I110+J110</f>
        <v>0</v>
      </c>
      <c r="Q110" s="163">
        <f t="shared" ref="Q110:Q119" si="21">ROUND(I110*H110,3)</f>
        <v>0</v>
      </c>
      <c r="R110" s="163">
        <f t="shared" ref="R110:R119" si="22">ROUND(J110*H110,3)</f>
        <v>0</v>
      </c>
      <c r="S110" s="45"/>
      <c r="T110" s="164">
        <f t="shared" ref="T110:T119" si="23">S110*H110</f>
        <v>0</v>
      </c>
      <c r="U110" s="164">
        <v>0</v>
      </c>
      <c r="V110" s="164">
        <f t="shared" ref="V110:V119" si="24">U110*H110</f>
        <v>0</v>
      </c>
      <c r="W110" s="164">
        <v>2.0999999999999999E-3</v>
      </c>
      <c r="X110" s="165">
        <f t="shared" ref="X110:X119" si="25">W110*H110</f>
        <v>0.11549999999999999</v>
      </c>
      <c r="AR110" s="13" t="s">
        <v>223</v>
      </c>
      <c r="AT110" s="13" t="s">
        <v>140</v>
      </c>
      <c r="AU110" s="13" t="s">
        <v>112</v>
      </c>
      <c r="AY110" s="13" t="s">
        <v>137</v>
      </c>
      <c r="BE110" s="166">
        <f t="shared" ref="BE110:BE119" si="26">IF(O110="základná",K110,0)</f>
        <v>0</v>
      </c>
      <c r="BF110" s="166">
        <f t="shared" ref="BF110:BF119" si="27">IF(O110="znížená",K110,0)</f>
        <v>0</v>
      </c>
      <c r="BG110" s="166">
        <f t="shared" ref="BG110:BG119" si="28">IF(O110="zákl. prenesená",K110,0)</f>
        <v>0</v>
      </c>
      <c r="BH110" s="166">
        <f t="shared" ref="BH110:BH119" si="29">IF(O110="zníž. prenesená",K110,0)</f>
        <v>0</v>
      </c>
      <c r="BI110" s="166">
        <f t="shared" ref="BI110:BI119" si="30">IF(O110="nulová",K110,0)</f>
        <v>0</v>
      </c>
      <c r="BJ110" s="13" t="s">
        <v>112</v>
      </c>
      <c r="BK110" s="167">
        <f t="shared" ref="BK110:BK119" si="31">ROUND(P110*H110,3)</f>
        <v>0</v>
      </c>
      <c r="BL110" s="13" t="s">
        <v>223</v>
      </c>
      <c r="BM110" s="13" t="s">
        <v>403</v>
      </c>
    </row>
    <row r="111" spans="2:65" s="1" customFormat="1" ht="16.5" customHeight="1">
      <c r="B111" s="122"/>
      <c r="C111" s="155" t="s">
        <v>179</v>
      </c>
      <c r="D111" s="155" t="s">
        <v>140</v>
      </c>
      <c r="E111" s="156" t="s">
        <v>404</v>
      </c>
      <c r="F111" s="157" t="s">
        <v>405</v>
      </c>
      <c r="G111" s="158" t="s">
        <v>159</v>
      </c>
      <c r="H111" s="159">
        <v>17</v>
      </c>
      <c r="I111" s="160"/>
      <c r="J111" s="160"/>
      <c r="K111" s="159">
        <f t="shared" si="19"/>
        <v>0</v>
      </c>
      <c r="L111" s="157" t="s">
        <v>164</v>
      </c>
      <c r="M111" s="27"/>
      <c r="N111" s="161" t="s">
        <v>1</v>
      </c>
      <c r="O111" s="162" t="s">
        <v>44</v>
      </c>
      <c r="P111" s="163">
        <f t="shared" si="20"/>
        <v>0</v>
      </c>
      <c r="Q111" s="163">
        <f t="shared" si="21"/>
        <v>0</v>
      </c>
      <c r="R111" s="163">
        <f t="shared" si="22"/>
        <v>0</v>
      </c>
      <c r="S111" s="45"/>
      <c r="T111" s="164">
        <f t="shared" si="23"/>
        <v>0</v>
      </c>
      <c r="U111" s="164">
        <v>2.0000000000000001E-4</v>
      </c>
      <c r="V111" s="164">
        <f t="shared" si="24"/>
        <v>3.4000000000000002E-3</v>
      </c>
      <c r="W111" s="164">
        <v>0</v>
      </c>
      <c r="X111" s="165">
        <f t="shared" si="25"/>
        <v>0</v>
      </c>
      <c r="AR111" s="13" t="s">
        <v>223</v>
      </c>
      <c r="AT111" s="13" t="s">
        <v>140</v>
      </c>
      <c r="AU111" s="13" t="s">
        <v>112</v>
      </c>
      <c r="AY111" s="13" t="s">
        <v>137</v>
      </c>
      <c r="BE111" s="166">
        <f t="shared" si="26"/>
        <v>0</v>
      </c>
      <c r="BF111" s="166">
        <f t="shared" si="27"/>
        <v>0</v>
      </c>
      <c r="BG111" s="166">
        <f t="shared" si="28"/>
        <v>0</v>
      </c>
      <c r="BH111" s="166">
        <f t="shared" si="29"/>
        <v>0</v>
      </c>
      <c r="BI111" s="166">
        <f t="shared" si="30"/>
        <v>0</v>
      </c>
      <c r="BJ111" s="13" t="s">
        <v>112</v>
      </c>
      <c r="BK111" s="167">
        <f t="shared" si="31"/>
        <v>0</v>
      </c>
      <c r="BL111" s="13" t="s">
        <v>223</v>
      </c>
      <c r="BM111" s="13" t="s">
        <v>406</v>
      </c>
    </row>
    <row r="112" spans="2:65" s="1" customFormat="1" ht="16.5" customHeight="1">
      <c r="B112" s="122"/>
      <c r="C112" s="155" t="s">
        <v>154</v>
      </c>
      <c r="D112" s="155" t="s">
        <v>140</v>
      </c>
      <c r="E112" s="156" t="s">
        <v>407</v>
      </c>
      <c r="F112" s="157" t="s">
        <v>408</v>
      </c>
      <c r="G112" s="158" t="s">
        <v>159</v>
      </c>
      <c r="H112" s="159">
        <v>21</v>
      </c>
      <c r="I112" s="160"/>
      <c r="J112" s="160"/>
      <c r="K112" s="159">
        <f t="shared" si="19"/>
        <v>0</v>
      </c>
      <c r="L112" s="157" t="s">
        <v>164</v>
      </c>
      <c r="M112" s="27"/>
      <c r="N112" s="161" t="s">
        <v>1</v>
      </c>
      <c r="O112" s="162" t="s">
        <v>44</v>
      </c>
      <c r="P112" s="163">
        <f t="shared" si="20"/>
        <v>0</v>
      </c>
      <c r="Q112" s="163">
        <f t="shared" si="21"/>
        <v>0</v>
      </c>
      <c r="R112" s="163">
        <f t="shared" si="22"/>
        <v>0</v>
      </c>
      <c r="S112" s="45"/>
      <c r="T112" s="164">
        <f t="shared" si="23"/>
        <v>0</v>
      </c>
      <c r="U112" s="164">
        <v>2.7999999999999998E-4</v>
      </c>
      <c r="V112" s="164">
        <f t="shared" si="24"/>
        <v>5.8799999999999998E-3</v>
      </c>
      <c r="W112" s="164">
        <v>0</v>
      </c>
      <c r="X112" s="165">
        <f t="shared" si="25"/>
        <v>0</v>
      </c>
      <c r="AR112" s="13" t="s">
        <v>223</v>
      </c>
      <c r="AT112" s="13" t="s">
        <v>140</v>
      </c>
      <c r="AU112" s="13" t="s">
        <v>112</v>
      </c>
      <c r="AY112" s="13" t="s">
        <v>137</v>
      </c>
      <c r="BE112" s="166">
        <f t="shared" si="26"/>
        <v>0</v>
      </c>
      <c r="BF112" s="166">
        <f t="shared" si="27"/>
        <v>0</v>
      </c>
      <c r="BG112" s="166">
        <f t="shared" si="28"/>
        <v>0</v>
      </c>
      <c r="BH112" s="166">
        <f t="shared" si="29"/>
        <v>0</v>
      </c>
      <c r="BI112" s="166">
        <f t="shared" si="30"/>
        <v>0</v>
      </c>
      <c r="BJ112" s="13" t="s">
        <v>112</v>
      </c>
      <c r="BK112" s="167">
        <f t="shared" si="31"/>
        <v>0</v>
      </c>
      <c r="BL112" s="13" t="s">
        <v>223</v>
      </c>
      <c r="BM112" s="13" t="s">
        <v>409</v>
      </c>
    </row>
    <row r="113" spans="2:65" s="1" customFormat="1" ht="16.5" customHeight="1">
      <c r="B113" s="122"/>
      <c r="C113" s="177" t="s">
        <v>189</v>
      </c>
      <c r="D113" s="177" t="s">
        <v>309</v>
      </c>
      <c r="E113" s="178" t="s">
        <v>410</v>
      </c>
      <c r="F113" s="179" t="s">
        <v>411</v>
      </c>
      <c r="G113" s="180" t="s">
        <v>159</v>
      </c>
      <c r="H113" s="181">
        <v>17</v>
      </c>
      <c r="I113" s="182"/>
      <c r="J113" s="183"/>
      <c r="K113" s="181">
        <f t="shared" si="19"/>
        <v>0</v>
      </c>
      <c r="L113" s="179" t="s">
        <v>1</v>
      </c>
      <c r="M113" s="184"/>
      <c r="N113" s="185" t="s">
        <v>1</v>
      </c>
      <c r="O113" s="162" t="s">
        <v>44</v>
      </c>
      <c r="P113" s="163">
        <f t="shared" si="20"/>
        <v>0</v>
      </c>
      <c r="Q113" s="163">
        <f t="shared" si="21"/>
        <v>0</v>
      </c>
      <c r="R113" s="163">
        <f t="shared" si="22"/>
        <v>0</v>
      </c>
      <c r="S113" s="45"/>
      <c r="T113" s="164">
        <f t="shared" si="23"/>
        <v>0</v>
      </c>
      <c r="U113" s="164">
        <v>6.3000000000000003E-4</v>
      </c>
      <c r="V113" s="164">
        <f t="shared" si="24"/>
        <v>1.0710000000000001E-2</v>
      </c>
      <c r="W113" s="164">
        <v>0</v>
      </c>
      <c r="X113" s="165">
        <f t="shared" si="25"/>
        <v>0</v>
      </c>
      <c r="AR113" s="13" t="s">
        <v>300</v>
      </c>
      <c r="AT113" s="13" t="s">
        <v>309</v>
      </c>
      <c r="AU113" s="13" t="s">
        <v>112</v>
      </c>
      <c r="AY113" s="13" t="s">
        <v>137</v>
      </c>
      <c r="BE113" s="166">
        <f t="shared" si="26"/>
        <v>0</v>
      </c>
      <c r="BF113" s="166">
        <f t="shared" si="27"/>
        <v>0</v>
      </c>
      <c r="BG113" s="166">
        <f t="shared" si="28"/>
        <v>0</v>
      </c>
      <c r="BH113" s="166">
        <f t="shared" si="29"/>
        <v>0</v>
      </c>
      <c r="BI113" s="166">
        <f t="shared" si="30"/>
        <v>0</v>
      </c>
      <c r="BJ113" s="13" t="s">
        <v>112</v>
      </c>
      <c r="BK113" s="167">
        <f t="shared" si="31"/>
        <v>0</v>
      </c>
      <c r="BL113" s="13" t="s">
        <v>223</v>
      </c>
      <c r="BM113" s="13" t="s">
        <v>412</v>
      </c>
    </row>
    <row r="114" spans="2:65" s="1" customFormat="1" ht="16.5" customHeight="1">
      <c r="B114" s="122"/>
      <c r="C114" s="177" t="s">
        <v>196</v>
      </c>
      <c r="D114" s="177" t="s">
        <v>309</v>
      </c>
      <c r="E114" s="178" t="s">
        <v>413</v>
      </c>
      <c r="F114" s="179" t="s">
        <v>414</v>
      </c>
      <c r="G114" s="180" t="s">
        <v>159</v>
      </c>
      <c r="H114" s="181">
        <v>21</v>
      </c>
      <c r="I114" s="182"/>
      <c r="J114" s="183"/>
      <c r="K114" s="181">
        <f t="shared" si="19"/>
        <v>0</v>
      </c>
      <c r="L114" s="179" t="s">
        <v>1</v>
      </c>
      <c r="M114" s="184"/>
      <c r="N114" s="185" t="s">
        <v>1</v>
      </c>
      <c r="O114" s="162" t="s">
        <v>44</v>
      </c>
      <c r="P114" s="163">
        <f t="shared" si="20"/>
        <v>0</v>
      </c>
      <c r="Q114" s="163">
        <f t="shared" si="21"/>
        <v>0</v>
      </c>
      <c r="R114" s="163">
        <f t="shared" si="22"/>
        <v>0</v>
      </c>
      <c r="S114" s="45"/>
      <c r="T114" s="164">
        <f t="shared" si="23"/>
        <v>0</v>
      </c>
      <c r="U114" s="164">
        <v>1E-3</v>
      </c>
      <c r="V114" s="164">
        <f t="shared" si="24"/>
        <v>2.1000000000000001E-2</v>
      </c>
      <c r="W114" s="164">
        <v>0</v>
      </c>
      <c r="X114" s="165">
        <f t="shared" si="25"/>
        <v>0</v>
      </c>
      <c r="AR114" s="13" t="s">
        <v>300</v>
      </c>
      <c r="AT114" s="13" t="s">
        <v>309</v>
      </c>
      <c r="AU114" s="13" t="s">
        <v>112</v>
      </c>
      <c r="AY114" s="13" t="s">
        <v>137</v>
      </c>
      <c r="BE114" s="166">
        <f t="shared" si="26"/>
        <v>0</v>
      </c>
      <c r="BF114" s="166">
        <f t="shared" si="27"/>
        <v>0</v>
      </c>
      <c r="BG114" s="166">
        <f t="shared" si="28"/>
        <v>0</v>
      </c>
      <c r="BH114" s="166">
        <f t="shared" si="29"/>
        <v>0</v>
      </c>
      <c r="BI114" s="166">
        <f t="shared" si="30"/>
        <v>0</v>
      </c>
      <c r="BJ114" s="13" t="s">
        <v>112</v>
      </c>
      <c r="BK114" s="167">
        <f t="shared" si="31"/>
        <v>0</v>
      </c>
      <c r="BL114" s="13" t="s">
        <v>223</v>
      </c>
      <c r="BM114" s="13" t="s">
        <v>415</v>
      </c>
    </row>
    <row r="115" spans="2:65" s="1" customFormat="1" ht="22.5" customHeight="1">
      <c r="B115" s="122"/>
      <c r="C115" s="177" t="s">
        <v>203</v>
      </c>
      <c r="D115" s="177" t="s">
        <v>309</v>
      </c>
      <c r="E115" s="178" t="s">
        <v>416</v>
      </c>
      <c r="F115" s="179" t="s">
        <v>417</v>
      </c>
      <c r="G115" s="180" t="s">
        <v>143</v>
      </c>
      <c r="H115" s="181">
        <v>2</v>
      </c>
      <c r="I115" s="182"/>
      <c r="J115" s="183"/>
      <c r="K115" s="181">
        <f t="shared" si="19"/>
        <v>0</v>
      </c>
      <c r="L115" s="179" t="s">
        <v>164</v>
      </c>
      <c r="M115" s="184"/>
      <c r="N115" s="185" t="s">
        <v>1</v>
      </c>
      <c r="O115" s="162" t="s">
        <v>44</v>
      </c>
      <c r="P115" s="163">
        <f t="shared" si="20"/>
        <v>0</v>
      </c>
      <c r="Q115" s="163">
        <f t="shared" si="21"/>
        <v>0</v>
      </c>
      <c r="R115" s="163">
        <f t="shared" si="22"/>
        <v>0</v>
      </c>
      <c r="S115" s="45"/>
      <c r="T115" s="164">
        <f t="shared" si="23"/>
        <v>0</v>
      </c>
      <c r="U115" s="164">
        <v>6.9999999999999994E-5</v>
      </c>
      <c r="V115" s="164">
        <f t="shared" si="24"/>
        <v>1.3999999999999999E-4</v>
      </c>
      <c r="W115" s="164">
        <v>0</v>
      </c>
      <c r="X115" s="165">
        <f t="shared" si="25"/>
        <v>0</v>
      </c>
      <c r="AR115" s="13" t="s">
        <v>300</v>
      </c>
      <c r="AT115" s="13" t="s">
        <v>309</v>
      </c>
      <c r="AU115" s="13" t="s">
        <v>112</v>
      </c>
      <c r="AY115" s="13" t="s">
        <v>137</v>
      </c>
      <c r="BE115" s="166">
        <f t="shared" si="26"/>
        <v>0</v>
      </c>
      <c r="BF115" s="166">
        <f t="shared" si="27"/>
        <v>0</v>
      </c>
      <c r="BG115" s="166">
        <f t="shared" si="28"/>
        <v>0</v>
      </c>
      <c r="BH115" s="166">
        <f t="shared" si="29"/>
        <v>0</v>
      </c>
      <c r="BI115" s="166">
        <f t="shared" si="30"/>
        <v>0</v>
      </c>
      <c r="BJ115" s="13" t="s">
        <v>112</v>
      </c>
      <c r="BK115" s="167">
        <f t="shared" si="31"/>
        <v>0</v>
      </c>
      <c r="BL115" s="13" t="s">
        <v>223</v>
      </c>
      <c r="BM115" s="13" t="s">
        <v>418</v>
      </c>
    </row>
    <row r="116" spans="2:65" s="1" customFormat="1" ht="16.5" customHeight="1">
      <c r="B116" s="122"/>
      <c r="C116" s="155" t="s">
        <v>208</v>
      </c>
      <c r="D116" s="155" t="s">
        <v>140</v>
      </c>
      <c r="E116" s="156" t="s">
        <v>419</v>
      </c>
      <c r="F116" s="157" t="s">
        <v>420</v>
      </c>
      <c r="G116" s="158" t="s">
        <v>159</v>
      </c>
      <c r="H116" s="159">
        <v>38</v>
      </c>
      <c r="I116" s="160"/>
      <c r="J116" s="160"/>
      <c r="K116" s="159">
        <f t="shared" si="19"/>
        <v>0</v>
      </c>
      <c r="L116" s="157" t="s">
        <v>164</v>
      </c>
      <c r="M116" s="27"/>
      <c r="N116" s="161" t="s">
        <v>1</v>
      </c>
      <c r="O116" s="162" t="s">
        <v>44</v>
      </c>
      <c r="P116" s="163">
        <f t="shared" si="20"/>
        <v>0</v>
      </c>
      <c r="Q116" s="163">
        <f t="shared" si="21"/>
        <v>0</v>
      </c>
      <c r="R116" s="163">
        <f t="shared" si="22"/>
        <v>0</v>
      </c>
      <c r="S116" s="45"/>
      <c r="T116" s="164">
        <f t="shared" si="23"/>
        <v>0</v>
      </c>
      <c r="U116" s="164">
        <v>0</v>
      </c>
      <c r="V116" s="164">
        <f t="shared" si="24"/>
        <v>0</v>
      </c>
      <c r="W116" s="164">
        <v>0</v>
      </c>
      <c r="X116" s="165">
        <f t="shared" si="25"/>
        <v>0</v>
      </c>
      <c r="AR116" s="13" t="s">
        <v>223</v>
      </c>
      <c r="AT116" s="13" t="s">
        <v>140</v>
      </c>
      <c r="AU116" s="13" t="s">
        <v>112</v>
      </c>
      <c r="AY116" s="13" t="s">
        <v>137</v>
      </c>
      <c r="BE116" s="166">
        <f t="shared" si="26"/>
        <v>0</v>
      </c>
      <c r="BF116" s="166">
        <f t="shared" si="27"/>
        <v>0</v>
      </c>
      <c r="BG116" s="166">
        <f t="shared" si="28"/>
        <v>0</v>
      </c>
      <c r="BH116" s="166">
        <f t="shared" si="29"/>
        <v>0</v>
      </c>
      <c r="BI116" s="166">
        <f t="shared" si="30"/>
        <v>0</v>
      </c>
      <c r="BJ116" s="13" t="s">
        <v>112</v>
      </c>
      <c r="BK116" s="167">
        <f t="shared" si="31"/>
        <v>0</v>
      </c>
      <c r="BL116" s="13" t="s">
        <v>223</v>
      </c>
      <c r="BM116" s="13" t="s">
        <v>421</v>
      </c>
    </row>
    <row r="117" spans="2:65" s="1" customFormat="1" ht="16.5" customHeight="1">
      <c r="B117" s="122"/>
      <c r="C117" s="155" t="s">
        <v>215</v>
      </c>
      <c r="D117" s="155" t="s">
        <v>140</v>
      </c>
      <c r="E117" s="156" t="s">
        <v>422</v>
      </c>
      <c r="F117" s="157" t="s">
        <v>423</v>
      </c>
      <c r="G117" s="158" t="s">
        <v>226</v>
      </c>
      <c r="H117" s="159">
        <v>0.11600000000000001</v>
      </c>
      <c r="I117" s="160"/>
      <c r="J117" s="160"/>
      <c r="K117" s="159">
        <f t="shared" si="19"/>
        <v>0</v>
      </c>
      <c r="L117" s="157" t="s">
        <v>164</v>
      </c>
      <c r="M117" s="27"/>
      <c r="N117" s="161" t="s">
        <v>1</v>
      </c>
      <c r="O117" s="162" t="s">
        <v>44</v>
      </c>
      <c r="P117" s="163">
        <f t="shared" si="20"/>
        <v>0</v>
      </c>
      <c r="Q117" s="163">
        <f t="shared" si="21"/>
        <v>0</v>
      </c>
      <c r="R117" s="163">
        <f t="shared" si="22"/>
        <v>0</v>
      </c>
      <c r="S117" s="45"/>
      <c r="T117" s="164">
        <f t="shared" si="23"/>
        <v>0</v>
      </c>
      <c r="U117" s="164">
        <v>0</v>
      </c>
      <c r="V117" s="164">
        <f t="shared" si="24"/>
        <v>0</v>
      </c>
      <c r="W117" s="164">
        <v>0</v>
      </c>
      <c r="X117" s="165">
        <f t="shared" si="25"/>
        <v>0</v>
      </c>
      <c r="AR117" s="13" t="s">
        <v>223</v>
      </c>
      <c r="AT117" s="13" t="s">
        <v>140</v>
      </c>
      <c r="AU117" s="13" t="s">
        <v>112</v>
      </c>
      <c r="AY117" s="13" t="s">
        <v>137</v>
      </c>
      <c r="BE117" s="166">
        <f t="shared" si="26"/>
        <v>0</v>
      </c>
      <c r="BF117" s="166">
        <f t="shared" si="27"/>
        <v>0</v>
      </c>
      <c r="BG117" s="166">
        <f t="shared" si="28"/>
        <v>0</v>
      </c>
      <c r="BH117" s="166">
        <f t="shared" si="29"/>
        <v>0</v>
      </c>
      <c r="BI117" s="166">
        <f t="shared" si="30"/>
        <v>0</v>
      </c>
      <c r="BJ117" s="13" t="s">
        <v>112</v>
      </c>
      <c r="BK117" s="167">
        <f t="shared" si="31"/>
        <v>0</v>
      </c>
      <c r="BL117" s="13" t="s">
        <v>223</v>
      </c>
      <c r="BM117" s="13" t="s">
        <v>424</v>
      </c>
    </row>
    <row r="118" spans="2:65" s="1" customFormat="1" ht="16.5" customHeight="1">
      <c r="B118" s="122"/>
      <c r="C118" s="155" t="s">
        <v>219</v>
      </c>
      <c r="D118" s="155" t="s">
        <v>140</v>
      </c>
      <c r="E118" s="156" t="s">
        <v>425</v>
      </c>
      <c r="F118" s="157" t="s">
        <v>426</v>
      </c>
      <c r="G118" s="158" t="s">
        <v>226</v>
      </c>
      <c r="H118" s="159">
        <v>4.1000000000000002E-2</v>
      </c>
      <c r="I118" s="160"/>
      <c r="J118" s="160"/>
      <c r="K118" s="159">
        <f t="shared" si="19"/>
        <v>0</v>
      </c>
      <c r="L118" s="157" t="s">
        <v>164</v>
      </c>
      <c r="M118" s="27"/>
      <c r="N118" s="161" t="s">
        <v>1</v>
      </c>
      <c r="O118" s="162" t="s">
        <v>44</v>
      </c>
      <c r="P118" s="163">
        <f t="shared" si="20"/>
        <v>0</v>
      </c>
      <c r="Q118" s="163">
        <f t="shared" si="21"/>
        <v>0</v>
      </c>
      <c r="R118" s="163">
        <f t="shared" si="22"/>
        <v>0</v>
      </c>
      <c r="S118" s="45"/>
      <c r="T118" s="164">
        <f t="shared" si="23"/>
        <v>0</v>
      </c>
      <c r="U118" s="164">
        <v>0</v>
      </c>
      <c r="V118" s="164">
        <f t="shared" si="24"/>
        <v>0</v>
      </c>
      <c r="W118" s="164">
        <v>0</v>
      </c>
      <c r="X118" s="165">
        <f t="shared" si="25"/>
        <v>0</v>
      </c>
      <c r="AR118" s="13" t="s">
        <v>223</v>
      </c>
      <c r="AT118" s="13" t="s">
        <v>140</v>
      </c>
      <c r="AU118" s="13" t="s">
        <v>112</v>
      </c>
      <c r="AY118" s="13" t="s">
        <v>137</v>
      </c>
      <c r="BE118" s="166">
        <f t="shared" si="26"/>
        <v>0</v>
      </c>
      <c r="BF118" s="166">
        <f t="shared" si="27"/>
        <v>0</v>
      </c>
      <c r="BG118" s="166">
        <f t="shared" si="28"/>
        <v>0</v>
      </c>
      <c r="BH118" s="166">
        <f t="shared" si="29"/>
        <v>0</v>
      </c>
      <c r="BI118" s="166">
        <f t="shared" si="30"/>
        <v>0</v>
      </c>
      <c r="BJ118" s="13" t="s">
        <v>112</v>
      </c>
      <c r="BK118" s="167">
        <f t="shared" si="31"/>
        <v>0</v>
      </c>
      <c r="BL118" s="13" t="s">
        <v>223</v>
      </c>
      <c r="BM118" s="13" t="s">
        <v>427</v>
      </c>
    </row>
    <row r="119" spans="2:65" s="1" customFormat="1" ht="16.5" customHeight="1">
      <c r="B119" s="122"/>
      <c r="C119" s="155" t="s">
        <v>223</v>
      </c>
      <c r="D119" s="155" t="s">
        <v>140</v>
      </c>
      <c r="E119" s="156" t="s">
        <v>428</v>
      </c>
      <c r="F119" s="157" t="s">
        <v>429</v>
      </c>
      <c r="G119" s="158" t="s">
        <v>226</v>
      </c>
      <c r="H119" s="159">
        <v>4.1000000000000002E-2</v>
      </c>
      <c r="I119" s="160"/>
      <c r="J119" s="160"/>
      <c r="K119" s="159">
        <f t="shared" si="19"/>
        <v>0</v>
      </c>
      <c r="L119" s="157" t="s">
        <v>164</v>
      </c>
      <c r="M119" s="27"/>
      <c r="N119" s="161" t="s">
        <v>1</v>
      </c>
      <c r="O119" s="162" t="s">
        <v>44</v>
      </c>
      <c r="P119" s="163">
        <f t="shared" si="20"/>
        <v>0</v>
      </c>
      <c r="Q119" s="163">
        <f t="shared" si="21"/>
        <v>0</v>
      </c>
      <c r="R119" s="163">
        <f t="shared" si="22"/>
        <v>0</v>
      </c>
      <c r="S119" s="45"/>
      <c r="T119" s="164">
        <f t="shared" si="23"/>
        <v>0</v>
      </c>
      <c r="U119" s="164">
        <v>0</v>
      </c>
      <c r="V119" s="164">
        <f t="shared" si="24"/>
        <v>0</v>
      </c>
      <c r="W119" s="164">
        <v>0</v>
      </c>
      <c r="X119" s="165">
        <f t="shared" si="25"/>
        <v>0</v>
      </c>
      <c r="AR119" s="13" t="s">
        <v>223</v>
      </c>
      <c r="AT119" s="13" t="s">
        <v>140</v>
      </c>
      <c r="AU119" s="13" t="s">
        <v>112</v>
      </c>
      <c r="AY119" s="13" t="s">
        <v>137</v>
      </c>
      <c r="BE119" s="166">
        <f t="shared" si="26"/>
        <v>0</v>
      </c>
      <c r="BF119" s="166">
        <f t="shared" si="27"/>
        <v>0</v>
      </c>
      <c r="BG119" s="166">
        <f t="shared" si="28"/>
        <v>0</v>
      </c>
      <c r="BH119" s="166">
        <f t="shared" si="29"/>
        <v>0</v>
      </c>
      <c r="BI119" s="166">
        <f t="shared" si="30"/>
        <v>0</v>
      </c>
      <c r="BJ119" s="13" t="s">
        <v>112</v>
      </c>
      <c r="BK119" s="167">
        <f t="shared" si="31"/>
        <v>0</v>
      </c>
      <c r="BL119" s="13" t="s">
        <v>223</v>
      </c>
      <c r="BM119" s="13" t="s">
        <v>430</v>
      </c>
    </row>
    <row r="120" spans="2:65" s="10" customFormat="1" ht="22.95" customHeight="1">
      <c r="B120" s="141"/>
      <c r="D120" s="142" t="s">
        <v>73</v>
      </c>
      <c r="E120" s="153" t="s">
        <v>431</v>
      </c>
      <c r="F120" s="153" t="s">
        <v>432</v>
      </c>
      <c r="I120" s="144"/>
      <c r="J120" s="144"/>
      <c r="K120" s="154">
        <f>BK120</f>
        <v>0</v>
      </c>
      <c r="M120" s="141"/>
      <c r="N120" s="146"/>
      <c r="O120" s="147"/>
      <c r="P120" s="147"/>
      <c r="Q120" s="148">
        <f>SUM(Q121:Q155)</f>
        <v>0</v>
      </c>
      <c r="R120" s="148">
        <f>SUM(R121:R155)</f>
        <v>0</v>
      </c>
      <c r="S120" s="147"/>
      <c r="T120" s="149">
        <f>SUM(T121:T155)</f>
        <v>0</v>
      </c>
      <c r="U120" s="147"/>
      <c r="V120" s="149">
        <f>SUM(V121:V155)</f>
        <v>4.4369999999999993E-2</v>
      </c>
      <c r="W120" s="147"/>
      <c r="X120" s="150">
        <f>SUM(X121:X155)</f>
        <v>0.1065</v>
      </c>
      <c r="AR120" s="142" t="s">
        <v>112</v>
      </c>
      <c r="AT120" s="151" t="s">
        <v>73</v>
      </c>
      <c r="AU120" s="151" t="s">
        <v>82</v>
      </c>
      <c r="AY120" s="142" t="s">
        <v>137</v>
      </c>
      <c r="BK120" s="152">
        <f>SUM(BK121:BK155)</f>
        <v>0</v>
      </c>
    </row>
    <row r="121" spans="2:65" s="1" customFormat="1" ht="16.5" customHeight="1">
      <c r="B121" s="122"/>
      <c r="C121" s="155" t="s">
        <v>228</v>
      </c>
      <c r="D121" s="155" t="s">
        <v>140</v>
      </c>
      <c r="E121" s="156" t="s">
        <v>433</v>
      </c>
      <c r="F121" s="157" t="s">
        <v>434</v>
      </c>
      <c r="G121" s="158" t="s">
        <v>159</v>
      </c>
      <c r="H121" s="159">
        <v>50</v>
      </c>
      <c r="I121" s="160"/>
      <c r="J121" s="160"/>
      <c r="K121" s="159">
        <f t="shared" ref="K121:K155" si="32">ROUND(P121*H121,3)</f>
        <v>0</v>
      </c>
      <c r="L121" s="157" t="s">
        <v>164</v>
      </c>
      <c r="M121" s="27"/>
      <c r="N121" s="161" t="s">
        <v>1</v>
      </c>
      <c r="O121" s="162" t="s">
        <v>44</v>
      </c>
      <c r="P121" s="163">
        <f t="shared" ref="P121:P155" si="33">I121+J121</f>
        <v>0</v>
      </c>
      <c r="Q121" s="163">
        <f t="shared" ref="Q121:Q155" si="34">ROUND(I121*H121,3)</f>
        <v>0</v>
      </c>
      <c r="R121" s="163">
        <f t="shared" ref="R121:R155" si="35">ROUND(J121*H121,3)</f>
        <v>0</v>
      </c>
      <c r="S121" s="45"/>
      <c r="T121" s="164">
        <f t="shared" ref="T121:T155" si="36">S121*H121</f>
        <v>0</v>
      </c>
      <c r="U121" s="164">
        <v>0</v>
      </c>
      <c r="V121" s="164">
        <f t="shared" ref="V121:V155" si="37">U121*H121</f>
        <v>0</v>
      </c>
      <c r="W121" s="164">
        <v>2.1299999999999999E-3</v>
      </c>
      <c r="X121" s="165">
        <f t="shared" ref="X121:X155" si="38">W121*H121</f>
        <v>0.1065</v>
      </c>
      <c r="AR121" s="13" t="s">
        <v>223</v>
      </c>
      <c r="AT121" s="13" t="s">
        <v>140</v>
      </c>
      <c r="AU121" s="13" t="s">
        <v>112</v>
      </c>
      <c r="AY121" s="13" t="s">
        <v>137</v>
      </c>
      <c r="BE121" s="166">
        <f t="shared" ref="BE121:BE155" si="39">IF(O121="základná",K121,0)</f>
        <v>0</v>
      </c>
      <c r="BF121" s="166">
        <f t="shared" ref="BF121:BF155" si="40">IF(O121="znížená",K121,0)</f>
        <v>0</v>
      </c>
      <c r="BG121" s="166">
        <f t="shared" ref="BG121:BG155" si="41">IF(O121="zákl. prenesená",K121,0)</f>
        <v>0</v>
      </c>
      <c r="BH121" s="166">
        <f t="shared" ref="BH121:BH155" si="42">IF(O121="zníž. prenesená",K121,0)</f>
        <v>0</v>
      </c>
      <c r="BI121" s="166">
        <f t="shared" ref="BI121:BI155" si="43">IF(O121="nulová",K121,0)</f>
        <v>0</v>
      </c>
      <c r="BJ121" s="13" t="s">
        <v>112</v>
      </c>
      <c r="BK121" s="167">
        <f t="shared" ref="BK121:BK155" si="44">ROUND(P121*H121,3)</f>
        <v>0</v>
      </c>
      <c r="BL121" s="13" t="s">
        <v>223</v>
      </c>
      <c r="BM121" s="13" t="s">
        <v>435</v>
      </c>
    </row>
    <row r="122" spans="2:65" s="1" customFormat="1" ht="16.5" customHeight="1">
      <c r="B122" s="122"/>
      <c r="C122" s="155" t="s">
        <v>232</v>
      </c>
      <c r="D122" s="155" t="s">
        <v>140</v>
      </c>
      <c r="E122" s="156" t="s">
        <v>436</v>
      </c>
      <c r="F122" s="157" t="s">
        <v>437</v>
      </c>
      <c r="G122" s="158" t="s">
        <v>143</v>
      </c>
      <c r="H122" s="159">
        <v>1</v>
      </c>
      <c r="I122" s="160"/>
      <c r="J122" s="160"/>
      <c r="K122" s="159">
        <f t="shared" si="32"/>
        <v>0</v>
      </c>
      <c r="L122" s="157" t="s">
        <v>164</v>
      </c>
      <c r="M122" s="27"/>
      <c r="N122" s="161" t="s">
        <v>1</v>
      </c>
      <c r="O122" s="162" t="s">
        <v>44</v>
      </c>
      <c r="P122" s="163">
        <f t="shared" si="33"/>
        <v>0</v>
      </c>
      <c r="Q122" s="163">
        <f t="shared" si="34"/>
        <v>0</v>
      </c>
      <c r="R122" s="163">
        <f t="shared" si="35"/>
        <v>0</v>
      </c>
      <c r="S122" s="45"/>
      <c r="T122" s="164">
        <f t="shared" si="36"/>
        <v>0</v>
      </c>
      <c r="U122" s="164">
        <v>1E-4</v>
      </c>
      <c r="V122" s="164">
        <f t="shared" si="37"/>
        <v>1E-4</v>
      </c>
      <c r="W122" s="164">
        <v>0</v>
      </c>
      <c r="X122" s="165">
        <f t="shared" si="38"/>
        <v>0</v>
      </c>
      <c r="AR122" s="13" t="s">
        <v>223</v>
      </c>
      <c r="AT122" s="13" t="s">
        <v>140</v>
      </c>
      <c r="AU122" s="13" t="s">
        <v>112</v>
      </c>
      <c r="AY122" s="13" t="s">
        <v>137</v>
      </c>
      <c r="BE122" s="166">
        <f t="shared" si="39"/>
        <v>0</v>
      </c>
      <c r="BF122" s="166">
        <f t="shared" si="40"/>
        <v>0</v>
      </c>
      <c r="BG122" s="166">
        <f t="shared" si="41"/>
        <v>0</v>
      </c>
      <c r="BH122" s="166">
        <f t="shared" si="42"/>
        <v>0</v>
      </c>
      <c r="BI122" s="166">
        <f t="shared" si="43"/>
        <v>0</v>
      </c>
      <c r="BJ122" s="13" t="s">
        <v>112</v>
      </c>
      <c r="BK122" s="167">
        <f t="shared" si="44"/>
        <v>0</v>
      </c>
      <c r="BL122" s="13" t="s">
        <v>223</v>
      </c>
      <c r="BM122" s="13" t="s">
        <v>438</v>
      </c>
    </row>
    <row r="123" spans="2:65" s="1" customFormat="1" ht="16.5" customHeight="1">
      <c r="B123" s="122"/>
      <c r="C123" s="155" t="s">
        <v>236</v>
      </c>
      <c r="D123" s="155" t="s">
        <v>140</v>
      </c>
      <c r="E123" s="156" t="s">
        <v>439</v>
      </c>
      <c r="F123" s="157" t="s">
        <v>440</v>
      </c>
      <c r="G123" s="158" t="s">
        <v>159</v>
      </c>
      <c r="H123" s="159">
        <v>17</v>
      </c>
      <c r="I123" s="160"/>
      <c r="J123" s="160"/>
      <c r="K123" s="159">
        <f t="shared" si="32"/>
        <v>0</v>
      </c>
      <c r="L123" s="157" t="s">
        <v>1</v>
      </c>
      <c r="M123" s="27"/>
      <c r="N123" s="161" t="s">
        <v>1</v>
      </c>
      <c r="O123" s="162" t="s">
        <v>44</v>
      </c>
      <c r="P123" s="163">
        <f t="shared" si="33"/>
        <v>0</v>
      </c>
      <c r="Q123" s="163">
        <f t="shared" si="34"/>
        <v>0</v>
      </c>
      <c r="R123" s="163">
        <f t="shared" si="35"/>
        <v>0</v>
      </c>
      <c r="S123" s="45"/>
      <c r="T123" s="164">
        <f t="shared" si="36"/>
        <v>0</v>
      </c>
      <c r="U123" s="164">
        <v>0</v>
      </c>
      <c r="V123" s="164">
        <f t="shared" si="37"/>
        <v>0</v>
      </c>
      <c r="W123" s="164">
        <v>0</v>
      </c>
      <c r="X123" s="165">
        <f t="shared" si="38"/>
        <v>0</v>
      </c>
      <c r="AR123" s="13" t="s">
        <v>223</v>
      </c>
      <c r="AT123" s="13" t="s">
        <v>140</v>
      </c>
      <c r="AU123" s="13" t="s">
        <v>112</v>
      </c>
      <c r="AY123" s="13" t="s">
        <v>137</v>
      </c>
      <c r="BE123" s="166">
        <f t="shared" si="39"/>
        <v>0</v>
      </c>
      <c r="BF123" s="166">
        <f t="shared" si="40"/>
        <v>0</v>
      </c>
      <c r="BG123" s="166">
        <f t="shared" si="41"/>
        <v>0</v>
      </c>
      <c r="BH123" s="166">
        <f t="shared" si="42"/>
        <v>0</v>
      </c>
      <c r="BI123" s="166">
        <f t="shared" si="43"/>
        <v>0</v>
      </c>
      <c r="BJ123" s="13" t="s">
        <v>112</v>
      </c>
      <c r="BK123" s="167">
        <f t="shared" si="44"/>
        <v>0</v>
      </c>
      <c r="BL123" s="13" t="s">
        <v>223</v>
      </c>
      <c r="BM123" s="13" t="s">
        <v>441</v>
      </c>
    </row>
    <row r="124" spans="2:65" s="1" customFormat="1" ht="16.5" customHeight="1">
      <c r="B124" s="122"/>
      <c r="C124" s="177" t="s">
        <v>8</v>
      </c>
      <c r="D124" s="177" t="s">
        <v>309</v>
      </c>
      <c r="E124" s="178" t="s">
        <v>442</v>
      </c>
      <c r="F124" s="179" t="s">
        <v>443</v>
      </c>
      <c r="G124" s="180" t="s">
        <v>159</v>
      </c>
      <c r="H124" s="181">
        <v>17</v>
      </c>
      <c r="I124" s="182"/>
      <c r="J124" s="183"/>
      <c r="K124" s="181">
        <f t="shared" si="32"/>
        <v>0</v>
      </c>
      <c r="L124" s="179" t="s">
        <v>164</v>
      </c>
      <c r="M124" s="184"/>
      <c r="N124" s="185" t="s">
        <v>1</v>
      </c>
      <c r="O124" s="162" t="s">
        <v>44</v>
      </c>
      <c r="P124" s="163">
        <f t="shared" si="33"/>
        <v>0</v>
      </c>
      <c r="Q124" s="163">
        <f t="shared" si="34"/>
        <v>0</v>
      </c>
      <c r="R124" s="163">
        <f t="shared" si="35"/>
        <v>0</v>
      </c>
      <c r="S124" s="45"/>
      <c r="T124" s="164">
        <f t="shared" si="36"/>
        <v>0</v>
      </c>
      <c r="U124" s="164">
        <v>4.8999999999999998E-4</v>
      </c>
      <c r="V124" s="164">
        <f t="shared" si="37"/>
        <v>8.3300000000000006E-3</v>
      </c>
      <c r="W124" s="164">
        <v>0</v>
      </c>
      <c r="X124" s="165">
        <f t="shared" si="38"/>
        <v>0</v>
      </c>
      <c r="AR124" s="13" t="s">
        <v>300</v>
      </c>
      <c r="AT124" s="13" t="s">
        <v>309</v>
      </c>
      <c r="AU124" s="13" t="s">
        <v>112</v>
      </c>
      <c r="AY124" s="13" t="s">
        <v>137</v>
      </c>
      <c r="BE124" s="166">
        <f t="shared" si="39"/>
        <v>0</v>
      </c>
      <c r="BF124" s="166">
        <f t="shared" si="40"/>
        <v>0</v>
      </c>
      <c r="BG124" s="166">
        <f t="shared" si="41"/>
        <v>0</v>
      </c>
      <c r="BH124" s="166">
        <f t="shared" si="42"/>
        <v>0</v>
      </c>
      <c r="BI124" s="166">
        <f t="shared" si="43"/>
        <v>0</v>
      </c>
      <c r="BJ124" s="13" t="s">
        <v>112</v>
      </c>
      <c r="BK124" s="167">
        <f t="shared" si="44"/>
        <v>0</v>
      </c>
      <c r="BL124" s="13" t="s">
        <v>223</v>
      </c>
      <c r="BM124" s="13" t="s">
        <v>444</v>
      </c>
    </row>
    <row r="125" spans="2:65" s="1" customFormat="1" ht="16.5" customHeight="1">
      <c r="B125" s="122"/>
      <c r="C125" s="155" t="s">
        <v>243</v>
      </c>
      <c r="D125" s="155" t="s">
        <v>140</v>
      </c>
      <c r="E125" s="156" t="s">
        <v>445</v>
      </c>
      <c r="F125" s="157" t="s">
        <v>446</v>
      </c>
      <c r="G125" s="158" t="s">
        <v>159</v>
      </c>
      <c r="H125" s="159">
        <v>3</v>
      </c>
      <c r="I125" s="160"/>
      <c r="J125" s="160"/>
      <c r="K125" s="159">
        <f t="shared" si="32"/>
        <v>0</v>
      </c>
      <c r="L125" s="157" t="s">
        <v>164</v>
      </c>
      <c r="M125" s="27"/>
      <c r="N125" s="161" t="s">
        <v>1</v>
      </c>
      <c r="O125" s="162" t="s">
        <v>44</v>
      </c>
      <c r="P125" s="163">
        <f t="shared" si="33"/>
        <v>0</v>
      </c>
      <c r="Q125" s="163">
        <f t="shared" si="34"/>
        <v>0</v>
      </c>
      <c r="R125" s="163">
        <f t="shared" si="35"/>
        <v>0</v>
      </c>
      <c r="S125" s="45"/>
      <c r="T125" s="164">
        <f t="shared" si="36"/>
        <v>0</v>
      </c>
      <c r="U125" s="164">
        <v>0</v>
      </c>
      <c r="V125" s="164">
        <f t="shared" si="37"/>
        <v>0</v>
      </c>
      <c r="W125" s="164">
        <v>0</v>
      </c>
      <c r="X125" s="165">
        <f t="shared" si="38"/>
        <v>0</v>
      </c>
      <c r="AR125" s="13" t="s">
        <v>223</v>
      </c>
      <c r="AT125" s="13" t="s">
        <v>140</v>
      </c>
      <c r="AU125" s="13" t="s">
        <v>112</v>
      </c>
      <c r="AY125" s="13" t="s">
        <v>137</v>
      </c>
      <c r="BE125" s="166">
        <f t="shared" si="39"/>
        <v>0</v>
      </c>
      <c r="BF125" s="166">
        <f t="shared" si="40"/>
        <v>0</v>
      </c>
      <c r="BG125" s="166">
        <f t="shared" si="41"/>
        <v>0</v>
      </c>
      <c r="BH125" s="166">
        <f t="shared" si="42"/>
        <v>0</v>
      </c>
      <c r="BI125" s="166">
        <f t="shared" si="43"/>
        <v>0</v>
      </c>
      <c r="BJ125" s="13" t="s">
        <v>112</v>
      </c>
      <c r="BK125" s="167">
        <f t="shared" si="44"/>
        <v>0</v>
      </c>
      <c r="BL125" s="13" t="s">
        <v>223</v>
      </c>
      <c r="BM125" s="13" t="s">
        <v>447</v>
      </c>
    </row>
    <row r="126" spans="2:65" s="1" customFormat="1" ht="16.5" customHeight="1">
      <c r="B126" s="122"/>
      <c r="C126" s="177" t="s">
        <v>250</v>
      </c>
      <c r="D126" s="177" t="s">
        <v>309</v>
      </c>
      <c r="E126" s="178" t="s">
        <v>448</v>
      </c>
      <c r="F126" s="179" t="s">
        <v>449</v>
      </c>
      <c r="G126" s="180" t="s">
        <v>159</v>
      </c>
      <c r="H126" s="181">
        <v>3</v>
      </c>
      <c r="I126" s="182"/>
      <c r="J126" s="183"/>
      <c r="K126" s="181">
        <f t="shared" si="32"/>
        <v>0</v>
      </c>
      <c r="L126" s="179" t="s">
        <v>164</v>
      </c>
      <c r="M126" s="184"/>
      <c r="N126" s="185" t="s">
        <v>1</v>
      </c>
      <c r="O126" s="162" t="s">
        <v>44</v>
      </c>
      <c r="P126" s="163">
        <f t="shared" si="33"/>
        <v>0</v>
      </c>
      <c r="Q126" s="163">
        <f t="shared" si="34"/>
        <v>0</v>
      </c>
      <c r="R126" s="163">
        <f t="shared" si="35"/>
        <v>0</v>
      </c>
      <c r="S126" s="45"/>
      <c r="T126" s="164">
        <f t="shared" si="36"/>
        <v>0</v>
      </c>
      <c r="U126" s="164">
        <v>6.7000000000000002E-4</v>
      </c>
      <c r="V126" s="164">
        <f t="shared" si="37"/>
        <v>2.0100000000000001E-3</v>
      </c>
      <c r="W126" s="164">
        <v>0</v>
      </c>
      <c r="X126" s="165">
        <f t="shared" si="38"/>
        <v>0</v>
      </c>
      <c r="AR126" s="13" t="s">
        <v>300</v>
      </c>
      <c r="AT126" s="13" t="s">
        <v>309</v>
      </c>
      <c r="AU126" s="13" t="s">
        <v>112</v>
      </c>
      <c r="AY126" s="13" t="s">
        <v>137</v>
      </c>
      <c r="BE126" s="166">
        <f t="shared" si="39"/>
        <v>0</v>
      </c>
      <c r="BF126" s="166">
        <f t="shared" si="40"/>
        <v>0</v>
      </c>
      <c r="BG126" s="166">
        <f t="shared" si="41"/>
        <v>0</v>
      </c>
      <c r="BH126" s="166">
        <f t="shared" si="42"/>
        <v>0</v>
      </c>
      <c r="BI126" s="166">
        <f t="shared" si="43"/>
        <v>0</v>
      </c>
      <c r="BJ126" s="13" t="s">
        <v>112</v>
      </c>
      <c r="BK126" s="167">
        <f t="shared" si="44"/>
        <v>0</v>
      </c>
      <c r="BL126" s="13" t="s">
        <v>223</v>
      </c>
      <c r="BM126" s="13" t="s">
        <v>450</v>
      </c>
    </row>
    <row r="127" spans="2:65" s="1" customFormat="1" ht="16.5" customHeight="1">
      <c r="B127" s="122"/>
      <c r="C127" s="155" t="s">
        <v>258</v>
      </c>
      <c r="D127" s="155" t="s">
        <v>140</v>
      </c>
      <c r="E127" s="156" t="s">
        <v>451</v>
      </c>
      <c r="F127" s="157" t="s">
        <v>452</v>
      </c>
      <c r="G127" s="158" t="s">
        <v>159</v>
      </c>
      <c r="H127" s="159">
        <v>13</v>
      </c>
      <c r="I127" s="160"/>
      <c r="J127" s="160"/>
      <c r="K127" s="159">
        <f t="shared" si="32"/>
        <v>0</v>
      </c>
      <c r="L127" s="157" t="s">
        <v>164</v>
      </c>
      <c r="M127" s="27"/>
      <c r="N127" s="161" t="s">
        <v>1</v>
      </c>
      <c r="O127" s="162" t="s">
        <v>44</v>
      </c>
      <c r="P127" s="163">
        <f t="shared" si="33"/>
        <v>0</v>
      </c>
      <c r="Q127" s="163">
        <f t="shared" si="34"/>
        <v>0</v>
      </c>
      <c r="R127" s="163">
        <f t="shared" si="35"/>
        <v>0</v>
      </c>
      <c r="S127" s="45"/>
      <c r="T127" s="164">
        <f t="shared" si="36"/>
        <v>0</v>
      </c>
      <c r="U127" s="164">
        <v>9.0000000000000006E-5</v>
      </c>
      <c r="V127" s="164">
        <f t="shared" si="37"/>
        <v>1.17E-3</v>
      </c>
      <c r="W127" s="164">
        <v>0</v>
      </c>
      <c r="X127" s="165">
        <f t="shared" si="38"/>
        <v>0</v>
      </c>
      <c r="AR127" s="13" t="s">
        <v>223</v>
      </c>
      <c r="AT127" s="13" t="s">
        <v>140</v>
      </c>
      <c r="AU127" s="13" t="s">
        <v>112</v>
      </c>
      <c r="AY127" s="13" t="s">
        <v>137</v>
      </c>
      <c r="BE127" s="166">
        <f t="shared" si="39"/>
        <v>0</v>
      </c>
      <c r="BF127" s="166">
        <f t="shared" si="40"/>
        <v>0</v>
      </c>
      <c r="BG127" s="166">
        <f t="shared" si="41"/>
        <v>0</v>
      </c>
      <c r="BH127" s="166">
        <f t="shared" si="42"/>
        <v>0</v>
      </c>
      <c r="BI127" s="166">
        <f t="shared" si="43"/>
        <v>0</v>
      </c>
      <c r="BJ127" s="13" t="s">
        <v>112</v>
      </c>
      <c r="BK127" s="167">
        <f t="shared" si="44"/>
        <v>0</v>
      </c>
      <c r="BL127" s="13" t="s">
        <v>223</v>
      </c>
      <c r="BM127" s="13" t="s">
        <v>453</v>
      </c>
    </row>
    <row r="128" spans="2:65" s="1" customFormat="1" ht="16.5" customHeight="1">
      <c r="B128" s="122"/>
      <c r="C128" s="177" t="s">
        <v>262</v>
      </c>
      <c r="D128" s="177" t="s">
        <v>309</v>
      </c>
      <c r="E128" s="178" t="s">
        <v>454</v>
      </c>
      <c r="F128" s="179" t="s">
        <v>455</v>
      </c>
      <c r="G128" s="180" t="s">
        <v>159</v>
      </c>
      <c r="H128" s="181">
        <v>13</v>
      </c>
      <c r="I128" s="182"/>
      <c r="J128" s="183"/>
      <c r="K128" s="181">
        <f t="shared" si="32"/>
        <v>0</v>
      </c>
      <c r="L128" s="179" t="s">
        <v>164</v>
      </c>
      <c r="M128" s="184"/>
      <c r="N128" s="185" t="s">
        <v>1</v>
      </c>
      <c r="O128" s="162" t="s">
        <v>44</v>
      </c>
      <c r="P128" s="163">
        <f t="shared" si="33"/>
        <v>0</v>
      </c>
      <c r="Q128" s="163">
        <f t="shared" si="34"/>
        <v>0</v>
      </c>
      <c r="R128" s="163">
        <f t="shared" si="35"/>
        <v>0</v>
      </c>
      <c r="S128" s="45"/>
      <c r="T128" s="164">
        <f t="shared" si="36"/>
        <v>0</v>
      </c>
      <c r="U128" s="164">
        <v>1.0499999999999999E-3</v>
      </c>
      <c r="V128" s="164">
        <f t="shared" si="37"/>
        <v>1.3649999999999999E-2</v>
      </c>
      <c r="W128" s="164">
        <v>0</v>
      </c>
      <c r="X128" s="165">
        <f t="shared" si="38"/>
        <v>0</v>
      </c>
      <c r="AR128" s="13" t="s">
        <v>300</v>
      </c>
      <c r="AT128" s="13" t="s">
        <v>309</v>
      </c>
      <c r="AU128" s="13" t="s">
        <v>112</v>
      </c>
      <c r="AY128" s="13" t="s">
        <v>137</v>
      </c>
      <c r="BE128" s="166">
        <f t="shared" si="39"/>
        <v>0</v>
      </c>
      <c r="BF128" s="166">
        <f t="shared" si="40"/>
        <v>0</v>
      </c>
      <c r="BG128" s="166">
        <f t="shared" si="41"/>
        <v>0</v>
      </c>
      <c r="BH128" s="166">
        <f t="shared" si="42"/>
        <v>0</v>
      </c>
      <c r="BI128" s="166">
        <f t="shared" si="43"/>
        <v>0</v>
      </c>
      <c r="BJ128" s="13" t="s">
        <v>112</v>
      </c>
      <c r="BK128" s="167">
        <f t="shared" si="44"/>
        <v>0</v>
      </c>
      <c r="BL128" s="13" t="s">
        <v>223</v>
      </c>
      <c r="BM128" s="13" t="s">
        <v>456</v>
      </c>
    </row>
    <row r="129" spans="2:65" s="1" customFormat="1" ht="16.5" customHeight="1">
      <c r="B129" s="122"/>
      <c r="C129" s="155" t="s">
        <v>268</v>
      </c>
      <c r="D129" s="155" t="s">
        <v>140</v>
      </c>
      <c r="E129" s="156" t="s">
        <v>457</v>
      </c>
      <c r="F129" s="157" t="s">
        <v>458</v>
      </c>
      <c r="G129" s="158" t="s">
        <v>143</v>
      </c>
      <c r="H129" s="159">
        <v>6</v>
      </c>
      <c r="I129" s="160"/>
      <c r="J129" s="160"/>
      <c r="K129" s="159">
        <f t="shared" si="32"/>
        <v>0</v>
      </c>
      <c r="L129" s="157" t="s">
        <v>164</v>
      </c>
      <c r="M129" s="27"/>
      <c r="N129" s="161" t="s">
        <v>1</v>
      </c>
      <c r="O129" s="162" t="s">
        <v>44</v>
      </c>
      <c r="P129" s="163">
        <f t="shared" si="33"/>
        <v>0</v>
      </c>
      <c r="Q129" s="163">
        <f t="shared" si="34"/>
        <v>0</v>
      </c>
      <c r="R129" s="163">
        <f t="shared" si="35"/>
        <v>0</v>
      </c>
      <c r="S129" s="45"/>
      <c r="T129" s="164">
        <f t="shared" si="36"/>
        <v>0</v>
      </c>
      <c r="U129" s="164">
        <v>0</v>
      </c>
      <c r="V129" s="164">
        <f t="shared" si="37"/>
        <v>0</v>
      </c>
      <c r="W129" s="164">
        <v>0</v>
      </c>
      <c r="X129" s="165">
        <f t="shared" si="38"/>
        <v>0</v>
      </c>
      <c r="AR129" s="13" t="s">
        <v>223</v>
      </c>
      <c r="AT129" s="13" t="s">
        <v>140</v>
      </c>
      <c r="AU129" s="13" t="s">
        <v>112</v>
      </c>
      <c r="AY129" s="13" t="s">
        <v>137</v>
      </c>
      <c r="BE129" s="166">
        <f t="shared" si="39"/>
        <v>0</v>
      </c>
      <c r="BF129" s="166">
        <f t="shared" si="40"/>
        <v>0</v>
      </c>
      <c r="BG129" s="166">
        <f t="shared" si="41"/>
        <v>0</v>
      </c>
      <c r="BH129" s="166">
        <f t="shared" si="42"/>
        <v>0</v>
      </c>
      <c r="BI129" s="166">
        <f t="shared" si="43"/>
        <v>0</v>
      </c>
      <c r="BJ129" s="13" t="s">
        <v>112</v>
      </c>
      <c r="BK129" s="167">
        <f t="shared" si="44"/>
        <v>0</v>
      </c>
      <c r="BL129" s="13" t="s">
        <v>223</v>
      </c>
      <c r="BM129" s="13" t="s">
        <v>459</v>
      </c>
    </row>
    <row r="130" spans="2:65" s="1" customFormat="1" ht="16.5" customHeight="1">
      <c r="B130" s="122"/>
      <c r="C130" s="177" t="s">
        <v>272</v>
      </c>
      <c r="D130" s="177" t="s">
        <v>309</v>
      </c>
      <c r="E130" s="178" t="s">
        <v>460</v>
      </c>
      <c r="F130" s="179" t="s">
        <v>461</v>
      </c>
      <c r="G130" s="180" t="s">
        <v>143</v>
      </c>
      <c r="H130" s="181">
        <v>6</v>
      </c>
      <c r="I130" s="182"/>
      <c r="J130" s="183"/>
      <c r="K130" s="181">
        <f t="shared" si="32"/>
        <v>0</v>
      </c>
      <c r="L130" s="179" t="s">
        <v>1</v>
      </c>
      <c r="M130" s="184"/>
      <c r="N130" s="185" t="s">
        <v>1</v>
      </c>
      <c r="O130" s="162" t="s">
        <v>44</v>
      </c>
      <c r="P130" s="163">
        <f t="shared" si="33"/>
        <v>0</v>
      </c>
      <c r="Q130" s="163">
        <f t="shared" si="34"/>
        <v>0</v>
      </c>
      <c r="R130" s="163">
        <f t="shared" si="35"/>
        <v>0</v>
      </c>
      <c r="S130" s="45"/>
      <c r="T130" s="164">
        <f t="shared" si="36"/>
        <v>0</v>
      </c>
      <c r="U130" s="164">
        <v>1.0000000000000001E-5</v>
      </c>
      <c r="V130" s="164">
        <f t="shared" si="37"/>
        <v>6.0000000000000008E-5</v>
      </c>
      <c r="W130" s="164">
        <v>0</v>
      </c>
      <c r="X130" s="165">
        <f t="shared" si="38"/>
        <v>0</v>
      </c>
      <c r="AR130" s="13" t="s">
        <v>300</v>
      </c>
      <c r="AT130" s="13" t="s">
        <v>309</v>
      </c>
      <c r="AU130" s="13" t="s">
        <v>112</v>
      </c>
      <c r="AY130" s="13" t="s">
        <v>137</v>
      </c>
      <c r="BE130" s="166">
        <f t="shared" si="39"/>
        <v>0</v>
      </c>
      <c r="BF130" s="166">
        <f t="shared" si="40"/>
        <v>0</v>
      </c>
      <c r="BG130" s="166">
        <f t="shared" si="41"/>
        <v>0</v>
      </c>
      <c r="BH130" s="166">
        <f t="shared" si="42"/>
        <v>0</v>
      </c>
      <c r="BI130" s="166">
        <f t="shared" si="43"/>
        <v>0</v>
      </c>
      <c r="BJ130" s="13" t="s">
        <v>112</v>
      </c>
      <c r="BK130" s="167">
        <f t="shared" si="44"/>
        <v>0</v>
      </c>
      <c r="BL130" s="13" t="s">
        <v>223</v>
      </c>
      <c r="BM130" s="13" t="s">
        <v>462</v>
      </c>
    </row>
    <row r="131" spans="2:65" s="1" customFormat="1" ht="16.5" customHeight="1">
      <c r="B131" s="122"/>
      <c r="C131" s="155" t="s">
        <v>278</v>
      </c>
      <c r="D131" s="155" t="s">
        <v>140</v>
      </c>
      <c r="E131" s="156" t="s">
        <v>463</v>
      </c>
      <c r="F131" s="157" t="s">
        <v>464</v>
      </c>
      <c r="G131" s="158" t="s">
        <v>143</v>
      </c>
      <c r="H131" s="159">
        <v>4</v>
      </c>
      <c r="I131" s="160"/>
      <c r="J131" s="160"/>
      <c r="K131" s="159">
        <f t="shared" si="32"/>
        <v>0</v>
      </c>
      <c r="L131" s="157" t="s">
        <v>164</v>
      </c>
      <c r="M131" s="27"/>
      <c r="N131" s="161" t="s">
        <v>1</v>
      </c>
      <c r="O131" s="162" t="s">
        <v>44</v>
      </c>
      <c r="P131" s="163">
        <f t="shared" si="33"/>
        <v>0</v>
      </c>
      <c r="Q131" s="163">
        <f t="shared" si="34"/>
        <v>0</v>
      </c>
      <c r="R131" s="163">
        <f t="shared" si="35"/>
        <v>0</v>
      </c>
      <c r="S131" s="45"/>
      <c r="T131" s="164">
        <f t="shared" si="36"/>
        <v>0</v>
      </c>
      <c r="U131" s="164">
        <v>0</v>
      </c>
      <c r="V131" s="164">
        <f t="shared" si="37"/>
        <v>0</v>
      </c>
      <c r="W131" s="164">
        <v>0</v>
      </c>
      <c r="X131" s="165">
        <f t="shared" si="38"/>
        <v>0</v>
      </c>
      <c r="AR131" s="13" t="s">
        <v>223</v>
      </c>
      <c r="AT131" s="13" t="s">
        <v>140</v>
      </c>
      <c r="AU131" s="13" t="s">
        <v>112</v>
      </c>
      <c r="AY131" s="13" t="s">
        <v>137</v>
      </c>
      <c r="BE131" s="166">
        <f t="shared" si="39"/>
        <v>0</v>
      </c>
      <c r="BF131" s="166">
        <f t="shared" si="40"/>
        <v>0</v>
      </c>
      <c r="BG131" s="166">
        <f t="shared" si="41"/>
        <v>0</v>
      </c>
      <c r="BH131" s="166">
        <f t="shared" si="42"/>
        <v>0</v>
      </c>
      <c r="BI131" s="166">
        <f t="shared" si="43"/>
        <v>0</v>
      </c>
      <c r="BJ131" s="13" t="s">
        <v>112</v>
      </c>
      <c r="BK131" s="167">
        <f t="shared" si="44"/>
        <v>0</v>
      </c>
      <c r="BL131" s="13" t="s">
        <v>223</v>
      </c>
      <c r="BM131" s="13" t="s">
        <v>465</v>
      </c>
    </row>
    <row r="132" spans="2:65" s="1" customFormat="1" ht="16.5" customHeight="1">
      <c r="B132" s="122"/>
      <c r="C132" s="177" t="s">
        <v>283</v>
      </c>
      <c r="D132" s="177" t="s">
        <v>309</v>
      </c>
      <c r="E132" s="178" t="s">
        <v>466</v>
      </c>
      <c r="F132" s="179" t="s">
        <v>467</v>
      </c>
      <c r="G132" s="180" t="s">
        <v>143</v>
      </c>
      <c r="H132" s="181">
        <v>4</v>
      </c>
      <c r="I132" s="182"/>
      <c r="J132" s="183"/>
      <c r="K132" s="181">
        <f t="shared" si="32"/>
        <v>0</v>
      </c>
      <c r="L132" s="179" t="s">
        <v>164</v>
      </c>
      <c r="M132" s="184"/>
      <c r="N132" s="185" t="s">
        <v>1</v>
      </c>
      <c r="O132" s="162" t="s">
        <v>44</v>
      </c>
      <c r="P132" s="163">
        <f t="shared" si="33"/>
        <v>0</v>
      </c>
      <c r="Q132" s="163">
        <f t="shared" si="34"/>
        <v>0</v>
      </c>
      <c r="R132" s="163">
        <f t="shared" si="35"/>
        <v>0</v>
      </c>
      <c r="S132" s="45"/>
      <c r="T132" s="164">
        <f t="shared" si="36"/>
        <v>0</v>
      </c>
      <c r="U132" s="164">
        <v>5.0000000000000002E-5</v>
      </c>
      <c r="V132" s="164">
        <f t="shared" si="37"/>
        <v>2.0000000000000001E-4</v>
      </c>
      <c r="W132" s="164">
        <v>0</v>
      </c>
      <c r="X132" s="165">
        <f t="shared" si="38"/>
        <v>0</v>
      </c>
      <c r="AR132" s="13" t="s">
        <v>300</v>
      </c>
      <c r="AT132" s="13" t="s">
        <v>309</v>
      </c>
      <c r="AU132" s="13" t="s">
        <v>112</v>
      </c>
      <c r="AY132" s="13" t="s">
        <v>137</v>
      </c>
      <c r="BE132" s="166">
        <f t="shared" si="39"/>
        <v>0</v>
      </c>
      <c r="BF132" s="166">
        <f t="shared" si="40"/>
        <v>0</v>
      </c>
      <c r="BG132" s="166">
        <f t="shared" si="41"/>
        <v>0</v>
      </c>
      <c r="BH132" s="166">
        <f t="shared" si="42"/>
        <v>0</v>
      </c>
      <c r="BI132" s="166">
        <f t="shared" si="43"/>
        <v>0</v>
      </c>
      <c r="BJ132" s="13" t="s">
        <v>112</v>
      </c>
      <c r="BK132" s="167">
        <f t="shared" si="44"/>
        <v>0</v>
      </c>
      <c r="BL132" s="13" t="s">
        <v>223</v>
      </c>
      <c r="BM132" s="13" t="s">
        <v>468</v>
      </c>
    </row>
    <row r="133" spans="2:65" s="1" customFormat="1" ht="16.5" customHeight="1">
      <c r="B133" s="122"/>
      <c r="C133" s="155" t="s">
        <v>287</v>
      </c>
      <c r="D133" s="155" t="s">
        <v>140</v>
      </c>
      <c r="E133" s="156" t="s">
        <v>469</v>
      </c>
      <c r="F133" s="157" t="s">
        <v>470</v>
      </c>
      <c r="G133" s="158" t="s">
        <v>143</v>
      </c>
      <c r="H133" s="159">
        <v>4</v>
      </c>
      <c r="I133" s="160"/>
      <c r="J133" s="160"/>
      <c r="K133" s="159">
        <f t="shared" si="32"/>
        <v>0</v>
      </c>
      <c r="L133" s="157" t="s">
        <v>164</v>
      </c>
      <c r="M133" s="27"/>
      <c r="N133" s="161" t="s">
        <v>1</v>
      </c>
      <c r="O133" s="162" t="s">
        <v>44</v>
      </c>
      <c r="P133" s="163">
        <f t="shared" si="33"/>
        <v>0</v>
      </c>
      <c r="Q133" s="163">
        <f t="shared" si="34"/>
        <v>0</v>
      </c>
      <c r="R133" s="163">
        <f t="shared" si="35"/>
        <v>0</v>
      </c>
      <c r="S133" s="45"/>
      <c r="T133" s="164">
        <f t="shared" si="36"/>
        <v>0</v>
      </c>
      <c r="U133" s="164">
        <v>0</v>
      </c>
      <c r="V133" s="164">
        <f t="shared" si="37"/>
        <v>0</v>
      </c>
      <c r="W133" s="164">
        <v>0</v>
      </c>
      <c r="X133" s="165">
        <f t="shared" si="38"/>
        <v>0</v>
      </c>
      <c r="AR133" s="13" t="s">
        <v>223</v>
      </c>
      <c r="AT133" s="13" t="s">
        <v>140</v>
      </c>
      <c r="AU133" s="13" t="s">
        <v>112</v>
      </c>
      <c r="AY133" s="13" t="s">
        <v>137</v>
      </c>
      <c r="BE133" s="166">
        <f t="shared" si="39"/>
        <v>0</v>
      </c>
      <c r="BF133" s="166">
        <f t="shared" si="40"/>
        <v>0</v>
      </c>
      <c r="BG133" s="166">
        <f t="shared" si="41"/>
        <v>0</v>
      </c>
      <c r="BH133" s="166">
        <f t="shared" si="42"/>
        <v>0</v>
      </c>
      <c r="BI133" s="166">
        <f t="shared" si="43"/>
        <v>0</v>
      </c>
      <c r="BJ133" s="13" t="s">
        <v>112</v>
      </c>
      <c r="BK133" s="167">
        <f t="shared" si="44"/>
        <v>0</v>
      </c>
      <c r="BL133" s="13" t="s">
        <v>223</v>
      </c>
      <c r="BM133" s="13" t="s">
        <v>471</v>
      </c>
    </row>
    <row r="134" spans="2:65" s="1" customFormat="1" ht="16.5" customHeight="1">
      <c r="B134" s="122"/>
      <c r="C134" s="177" t="s">
        <v>291</v>
      </c>
      <c r="D134" s="177" t="s">
        <v>309</v>
      </c>
      <c r="E134" s="178" t="s">
        <v>472</v>
      </c>
      <c r="F134" s="179" t="s">
        <v>473</v>
      </c>
      <c r="G134" s="180" t="s">
        <v>143</v>
      </c>
      <c r="H134" s="181">
        <v>4</v>
      </c>
      <c r="I134" s="182"/>
      <c r="J134" s="183"/>
      <c r="K134" s="181">
        <f t="shared" si="32"/>
        <v>0</v>
      </c>
      <c r="L134" s="179" t="s">
        <v>164</v>
      </c>
      <c r="M134" s="184"/>
      <c r="N134" s="185" t="s">
        <v>1</v>
      </c>
      <c r="O134" s="162" t="s">
        <v>44</v>
      </c>
      <c r="P134" s="163">
        <f t="shared" si="33"/>
        <v>0</v>
      </c>
      <c r="Q134" s="163">
        <f t="shared" si="34"/>
        <v>0</v>
      </c>
      <c r="R134" s="163">
        <f t="shared" si="35"/>
        <v>0</v>
      </c>
      <c r="S134" s="45"/>
      <c r="T134" s="164">
        <f t="shared" si="36"/>
        <v>0</v>
      </c>
      <c r="U134" s="164">
        <v>2.0000000000000002E-5</v>
      </c>
      <c r="V134" s="164">
        <f t="shared" si="37"/>
        <v>8.0000000000000007E-5</v>
      </c>
      <c r="W134" s="164">
        <v>0</v>
      </c>
      <c r="X134" s="165">
        <f t="shared" si="38"/>
        <v>0</v>
      </c>
      <c r="AR134" s="13" t="s">
        <v>300</v>
      </c>
      <c r="AT134" s="13" t="s">
        <v>309</v>
      </c>
      <c r="AU134" s="13" t="s">
        <v>112</v>
      </c>
      <c r="AY134" s="13" t="s">
        <v>137</v>
      </c>
      <c r="BE134" s="166">
        <f t="shared" si="39"/>
        <v>0</v>
      </c>
      <c r="BF134" s="166">
        <f t="shared" si="40"/>
        <v>0</v>
      </c>
      <c r="BG134" s="166">
        <f t="shared" si="41"/>
        <v>0</v>
      </c>
      <c r="BH134" s="166">
        <f t="shared" si="42"/>
        <v>0</v>
      </c>
      <c r="BI134" s="166">
        <f t="shared" si="43"/>
        <v>0</v>
      </c>
      <c r="BJ134" s="13" t="s">
        <v>112</v>
      </c>
      <c r="BK134" s="167">
        <f t="shared" si="44"/>
        <v>0</v>
      </c>
      <c r="BL134" s="13" t="s">
        <v>223</v>
      </c>
      <c r="BM134" s="13" t="s">
        <v>474</v>
      </c>
    </row>
    <row r="135" spans="2:65" s="1" customFormat="1" ht="16.5" customHeight="1">
      <c r="B135" s="122"/>
      <c r="C135" s="155" t="s">
        <v>296</v>
      </c>
      <c r="D135" s="155" t="s">
        <v>140</v>
      </c>
      <c r="E135" s="156" t="s">
        <v>475</v>
      </c>
      <c r="F135" s="157" t="s">
        <v>476</v>
      </c>
      <c r="G135" s="158" t="s">
        <v>143</v>
      </c>
      <c r="H135" s="159">
        <v>1</v>
      </c>
      <c r="I135" s="160"/>
      <c r="J135" s="160"/>
      <c r="K135" s="159">
        <f t="shared" si="32"/>
        <v>0</v>
      </c>
      <c r="L135" s="157" t="s">
        <v>164</v>
      </c>
      <c r="M135" s="27"/>
      <c r="N135" s="161" t="s">
        <v>1</v>
      </c>
      <c r="O135" s="162" t="s">
        <v>44</v>
      </c>
      <c r="P135" s="163">
        <f t="shared" si="33"/>
        <v>0</v>
      </c>
      <c r="Q135" s="163">
        <f t="shared" si="34"/>
        <v>0</v>
      </c>
      <c r="R135" s="163">
        <f t="shared" si="35"/>
        <v>0</v>
      </c>
      <c r="S135" s="45"/>
      <c r="T135" s="164">
        <f t="shared" si="36"/>
        <v>0</v>
      </c>
      <c r="U135" s="164">
        <v>0</v>
      </c>
      <c r="V135" s="164">
        <f t="shared" si="37"/>
        <v>0</v>
      </c>
      <c r="W135" s="164">
        <v>0</v>
      </c>
      <c r="X135" s="165">
        <f t="shared" si="38"/>
        <v>0</v>
      </c>
      <c r="AR135" s="13" t="s">
        <v>223</v>
      </c>
      <c r="AT135" s="13" t="s">
        <v>140</v>
      </c>
      <c r="AU135" s="13" t="s">
        <v>112</v>
      </c>
      <c r="AY135" s="13" t="s">
        <v>137</v>
      </c>
      <c r="BE135" s="166">
        <f t="shared" si="39"/>
        <v>0</v>
      </c>
      <c r="BF135" s="166">
        <f t="shared" si="40"/>
        <v>0</v>
      </c>
      <c r="BG135" s="166">
        <f t="shared" si="41"/>
        <v>0</v>
      </c>
      <c r="BH135" s="166">
        <f t="shared" si="42"/>
        <v>0</v>
      </c>
      <c r="BI135" s="166">
        <f t="shared" si="43"/>
        <v>0</v>
      </c>
      <c r="BJ135" s="13" t="s">
        <v>112</v>
      </c>
      <c r="BK135" s="167">
        <f t="shared" si="44"/>
        <v>0</v>
      </c>
      <c r="BL135" s="13" t="s">
        <v>223</v>
      </c>
      <c r="BM135" s="13" t="s">
        <v>477</v>
      </c>
    </row>
    <row r="136" spans="2:65" s="1" customFormat="1" ht="16.5" customHeight="1">
      <c r="B136" s="122"/>
      <c r="C136" s="177" t="s">
        <v>300</v>
      </c>
      <c r="D136" s="177" t="s">
        <v>309</v>
      </c>
      <c r="E136" s="178" t="s">
        <v>478</v>
      </c>
      <c r="F136" s="179" t="s">
        <v>479</v>
      </c>
      <c r="G136" s="180" t="s">
        <v>143</v>
      </c>
      <c r="H136" s="181">
        <v>1</v>
      </c>
      <c r="I136" s="182"/>
      <c r="J136" s="183"/>
      <c r="K136" s="181">
        <f t="shared" si="32"/>
        <v>0</v>
      </c>
      <c r="L136" s="179" t="s">
        <v>164</v>
      </c>
      <c r="M136" s="184"/>
      <c r="N136" s="185" t="s">
        <v>1</v>
      </c>
      <c r="O136" s="162" t="s">
        <v>44</v>
      </c>
      <c r="P136" s="163">
        <f t="shared" si="33"/>
        <v>0</v>
      </c>
      <c r="Q136" s="163">
        <f t="shared" si="34"/>
        <v>0</v>
      </c>
      <c r="R136" s="163">
        <f t="shared" si="35"/>
        <v>0</v>
      </c>
      <c r="S136" s="45"/>
      <c r="T136" s="164">
        <f t="shared" si="36"/>
        <v>0</v>
      </c>
      <c r="U136" s="164">
        <v>4.0000000000000003E-5</v>
      </c>
      <c r="V136" s="164">
        <f t="shared" si="37"/>
        <v>4.0000000000000003E-5</v>
      </c>
      <c r="W136" s="164">
        <v>0</v>
      </c>
      <c r="X136" s="165">
        <f t="shared" si="38"/>
        <v>0</v>
      </c>
      <c r="AR136" s="13" t="s">
        <v>300</v>
      </c>
      <c r="AT136" s="13" t="s">
        <v>309</v>
      </c>
      <c r="AU136" s="13" t="s">
        <v>112</v>
      </c>
      <c r="AY136" s="13" t="s">
        <v>137</v>
      </c>
      <c r="BE136" s="166">
        <f t="shared" si="39"/>
        <v>0</v>
      </c>
      <c r="BF136" s="166">
        <f t="shared" si="40"/>
        <v>0</v>
      </c>
      <c r="BG136" s="166">
        <f t="shared" si="41"/>
        <v>0</v>
      </c>
      <c r="BH136" s="166">
        <f t="shared" si="42"/>
        <v>0</v>
      </c>
      <c r="BI136" s="166">
        <f t="shared" si="43"/>
        <v>0</v>
      </c>
      <c r="BJ136" s="13" t="s">
        <v>112</v>
      </c>
      <c r="BK136" s="167">
        <f t="shared" si="44"/>
        <v>0</v>
      </c>
      <c r="BL136" s="13" t="s">
        <v>223</v>
      </c>
      <c r="BM136" s="13" t="s">
        <v>480</v>
      </c>
    </row>
    <row r="137" spans="2:65" s="1" customFormat="1" ht="16.5" customHeight="1">
      <c r="B137" s="122"/>
      <c r="C137" s="155" t="s">
        <v>304</v>
      </c>
      <c r="D137" s="155" t="s">
        <v>140</v>
      </c>
      <c r="E137" s="156" t="s">
        <v>481</v>
      </c>
      <c r="F137" s="157" t="s">
        <v>482</v>
      </c>
      <c r="G137" s="158" t="s">
        <v>143</v>
      </c>
      <c r="H137" s="159">
        <v>3</v>
      </c>
      <c r="I137" s="160"/>
      <c r="J137" s="160"/>
      <c r="K137" s="159">
        <f t="shared" si="32"/>
        <v>0</v>
      </c>
      <c r="L137" s="157" t="s">
        <v>164</v>
      </c>
      <c r="M137" s="27"/>
      <c r="N137" s="161" t="s">
        <v>1</v>
      </c>
      <c r="O137" s="162" t="s">
        <v>44</v>
      </c>
      <c r="P137" s="163">
        <f t="shared" si="33"/>
        <v>0</v>
      </c>
      <c r="Q137" s="163">
        <f t="shared" si="34"/>
        <v>0</v>
      </c>
      <c r="R137" s="163">
        <f t="shared" si="35"/>
        <v>0</v>
      </c>
      <c r="S137" s="45"/>
      <c r="T137" s="164">
        <f t="shared" si="36"/>
        <v>0</v>
      </c>
      <c r="U137" s="164">
        <v>0</v>
      </c>
      <c r="V137" s="164">
        <f t="shared" si="37"/>
        <v>0</v>
      </c>
      <c r="W137" s="164">
        <v>0</v>
      </c>
      <c r="X137" s="165">
        <f t="shared" si="38"/>
        <v>0</v>
      </c>
      <c r="AR137" s="13" t="s">
        <v>223</v>
      </c>
      <c r="AT137" s="13" t="s">
        <v>140</v>
      </c>
      <c r="AU137" s="13" t="s">
        <v>112</v>
      </c>
      <c r="AY137" s="13" t="s">
        <v>137</v>
      </c>
      <c r="BE137" s="166">
        <f t="shared" si="39"/>
        <v>0</v>
      </c>
      <c r="BF137" s="166">
        <f t="shared" si="40"/>
        <v>0</v>
      </c>
      <c r="BG137" s="166">
        <f t="shared" si="41"/>
        <v>0</v>
      </c>
      <c r="BH137" s="166">
        <f t="shared" si="42"/>
        <v>0</v>
      </c>
      <c r="BI137" s="166">
        <f t="shared" si="43"/>
        <v>0</v>
      </c>
      <c r="BJ137" s="13" t="s">
        <v>112</v>
      </c>
      <c r="BK137" s="167">
        <f t="shared" si="44"/>
        <v>0</v>
      </c>
      <c r="BL137" s="13" t="s">
        <v>223</v>
      </c>
      <c r="BM137" s="13" t="s">
        <v>483</v>
      </c>
    </row>
    <row r="138" spans="2:65" s="1" customFormat="1" ht="16.5" customHeight="1">
      <c r="B138" s="122"/>
      <c r="C138" s="177" t="s">
        <v>308</v>
      </c>
      <c r="D138" s="177" t="s">
        <v>309</v>
      </c>
      <c r="E138" s="178" t="s">
        <v>484</v>
      </c>
      <c r="F138" s="179" t="s">
        <v>485</v>
      </c>
      <c r="G138" s="180" t="s">
        <v>143</v>
      </c>
      <c r="H138" s="181">
        <v>2</v>
      </c>
      <c r="I138" s="182"/>
      <c r="J138" s="183"/>
      <c r="K138" s="181">
        <f t="shared" si="32"/>
        <v>0</v>
      </c>
      <c r="L138" s="179" t="s">
        <v>164</v>
      </c>
      <c r="M138" s="184"/>
      <c r="N138" s="185" t="s">
        <v>1</v>
      </c>
      <c r="O138" s="162" t="s">
        <v>44</v>
      </c>
      <c r="P138" s="163">
        <f t="shared" si="33"/>
        <v>0</v>
      </c>
      <c r="Q138" s="163">
        <f t="shared" si="34"/>
        <v>0</v>
      </c>
      <c r="R138" s="163">
        <f t="shared" si="35"/>
        <v>0</v>
      </c>
      <c r="S138" s="45"/>
      <c r="T138" s="164">
        <f t="shared" si="36"/>
        <v>0</v>
      </c>
      <c r="U138" s="164">
        <v>4.0000000000000003E-5</v>
      </c>
      <c r="V138" s="164">
        <f t="shared" si="37"/>
        <v>8.0000000000000007E-5</v>
      </c>
      <c r="W138" s="164">
        <v>0</v>
      </c>
      <c r="X138" s="165">
        <f t="shared" si="38"/>
        <v>0</v>
      </c>
      <c r="AR138" s="13" t="s">
        <v>300</v>
      </c>
      <c r="AT138" s="13" t="s">
        <v>309</v>
      </c>
      <c r="AU138" s="13" t="s">
        <v>112</v>
      </c>
      <c r="AY138" s="13" t="s">
        <v>137</v>
      </c>
      <c r="BE138" s="166">
        <f t="shared" si="39"/>
        <v>0</v>
      </c>
      <c r="BF138" s="166">
        <f t="shared" si="40"/>
        <v>0</v>
      </c>
      <c r="BG138" s="166">
        <f t="shared" si="41"/>
        <v>0</v>
      </c>
      <c r="BH138" s="166">
        <f t="shared" si="42"/>
        <v>0</v>
      </c>
      <c r="BI138" s="166">
        <f t="shared" si="43"/>
        <v>0</v>
      </c>
      <c r="BJ138" s="13" t="s">
        <v>112</v>
      </c>
      <c r="BK138" s="167">
        <f t="shared" si="44"/>
        <v>0</v>
      </c>
      <c r="BL138" s="13" t="s">
        <v>223</v>
      </c>
      <c r="BM138" s="13" t="s">
        <v>486</v>
      </c>
    </row>
    <row r="139" spans="2:65" s="1" customFormat="1" ht="16.5" customHeight="1">
      <c r="B139" s="122"/>
      <c r="C139" s="177" t="s">
        <v>314</v>
      </c>
      <c r="D139" s="177" t="s">
        <v>309</v>
      </c>
      <c r="E139" s="178" t="s">
        <v>487</v>
      </c>
      <c r="F139" s="179" t="s">
        <v>488</v>
      </c>
      <c r="G139" s="180" t="s">
        <v>143</v>
      </c>
      <c r="H139" s="181">
        <v>1</v>
      </c>
      <c r="I139" s="182"/>
      <c r="J139" s="183"/>
      <c r="K139" s="181">
        <f t="shared" si="32"/>
        <v>0</v>
      </c>
      <c r="L139" s="179" t="s">
        <v>164</v>
      </c>
      <c r="M139" s="184"/>
      <c r="N139" s="185" t="s">
        <v>1</v>
      </c>
      <c r="O139" s="162" t="s">
        <v>44</v>
      </c>
      <c r="P139" s="163">
        <f t="shared" si="33"/>
        <v>0</v>
      </c>
      <c r="Q139" s="163">
        <f t="shared" si="34"/>
        <v>0</v>
      </c>
      <c r="R139" s="163">
        <f t="shared" si="35"/>
        <v>0</v>
      </c>
      <c r="S139" s="45"/>
      <c r="T139" s="164">
        <f t="shared" si="36"/>
        <v>0</v>
      </c>
      <c r="U139" s="164">
        <v>5.0000000000000002E-5</v>
      </c>
      <c r="V139" s="164">
        <f t="shared" si="37"/>
        <v>5.0000000000000002E-5</v>
      </c>
      <c r="W139" s="164">
        <v>0</v>
      </c>
      <c r="X139" s="165">
        <f t="shared" si="38"/>
        <v>0</v>
      </c>
      <c r="AR139" s="13" t="s">
        <v>300</v>
      </c>
      <c r="AT139" s="13" t="s">
        <v>309</v>
      </c>
      <c r="AU139" s="13" t="s">
        <v>112</v>
      </c>
      <c r="AY139" s="13" t="s">
        <v>137</v>
      </c>
      <c r="BE139" s="166">
        <f t="shared" si="39"/>
        <v>0</v>
      </c>
      <c r="BF139" s="166">
        <f t="shared" si="40"/>
        <v>0</v>
      </c>
      <c r="BG139" s="166">
        <f t="shared" si="41"/>
        <v>0</v>
      </c>
      <c r="BH139" s="166">
        <f t="shared" si="42"/>
        <v>0</v>
      </c>
      <c r="BI139" s="166">
        <f t="shared" si="43"/>
        <v>0</v>
      </c>
      <c r="BJ139" s="13" t="s">
        <v>112</v>
      </c>
      <c r="BK139" s="167">
        <f t="shared" si="44"/>
        <v>0</v>
      </c>
      <c r="BL139" s="13" t="s">
        <v>223</v>
      </c>
      <c r="BM139" s="13" t="s">
        <v>489</v>
      </c>
    </row>
    <row r="140" spans="2:65" s="1" customFormat="1" ht="16.5" customHeight="1">
      <c r="B140" s="122"/>
      <c r="C140" s="155" t="s">
        <v>318</v>
      </c>
      <c r="D140" s="155" t="s">
        <v>140</v>
      </c>
      <c r="E140" s="156" t="s">
        <v>490</v>
      </c>
      <c r="F140" s="157" t="s">
        <v>491</v>
      </c>
      <c r="G140" s="158" t="s">
        <v>143</v>
      </c>
      <c r="H140" s="159">
        <v>9</v>
      </c>
      <c r="I140" s="160"/>
      <c r="J140" s="160"/>
      <c r="K140" s="159">
        <f t="shared" si="32"/>
        <v>0</v>
      </c>
      <c r="L140" s="157" t="s">
        <v>164</v>
      </c>
      <c r="M140" s="27"/>
      <c r="N140" s="161" t="s">
        <v>1</v>
      </c>
      <c r="O140" s="162" t="s">
        <v>44</v>
      </c>
      <c r="P140" s="163">
        <f t="shared" si="33"/>
        <v>0</v>
      </c>
      <c r="Q140" s="163">
        <f t="shared" si="34"/>
        <v>0</v>
      </c>
      <c r="R140" s="163">
        <f t="shared" si="35"/>
        <v>0</v>
      </c>
      <c r="S140" s="45"/>
      <c r="T140" s="164">
        <f t="shared" si="36"/>
        <v>0</v>
      </c>
      <c r="U140" s="164">
        <v>0</v>
      </c>
      <c r="V140" s="164">
        <f t="shared" si="37"/>
        <v>0</v>
      </c>
      <c r="W140" s="164">
        <v>0</v>
      </c>
      <c r="X140" s="165">
        <f t="shared" si="38"/>
        <v>0</v>
      </c>
      <c r="AR140" s="13" t="s">
        <v>223</v>
      </c>
      <c r="AT140" s="13" t="s">
        <v>140</v>
      </c>
      <c r="AU140" s="13" t="s">
        <v>112</v>
      </c>
      <c r="AY140" s="13" t="s">
        <v>137</v>
      </c>
      <c r="BE140" s="166">
        <f t="shared" si="39"/>
        <v>0</v>
      </c>
      <c r="BF140" s="166">
        <f t="shared" si="40"/>
        <v>0</v>
      </c>
      <c r="BG140" s="166">
        <f t="shared" si="41"/>
        <v>0</v>
      </c>
      <c r="BH140" s="166">
        <f t="shared" si="42"/>
        <v>0</v>
      </c>
      <c r="BI140" s="166">
        <f t="shared" si="43"/>
        <v>0</v>
      </c>
      <c r="BJ140" s="13" t="s">
        <v>112</v>
      </c>
      <c r="BK140" s="167">
        <f t="shared" si="44"/>
        <v>0</v>
      </c>
      <c r="BL140" s="13" t="s">
        <v>223</v>
      </c>
      <c r="BM140" s="13" t="s">
        <v>492</v>
      </c>
    </row>
    <row r="141" spans="2:65" s="1" customFormat="1" ht="16.5" customHeight="1">
      <c r="B141" s="122"/>
      <c r="C141" s="177" t="s">
        <v>323</v>
      </c>
      <c r="D141" s="177" t="s">
        <v>309</v>
      </c>
      <c r="E141" s="178" t="s">
        <v>493</v>
      </c>
      <c r="F141" s="179" t="s">
        <v>494</v>
      </c>
      <c r="G141" s="180" t="s">
        <v>143</v>
      </c>
      <c r="H141" s="181">
        <v>9</v>
      </c>
      <c r="I141" s="182"/>
      <c r="J141" s="183"/>
      <c r="K141" s="181">
        <f t="shared" si="32"/>
        <v>0</v>
      </c>
      <c r="L141" s="179" t="s">
        <v>164</v>
      </c>
      <c r="M141" s="184"/>
      <c r="N141" s="185" t="s">
        <v>1</v>
      </c>
      <c r="O141" s="162" t="s">
        <v>44</v>
      </c>
      <c r="P141" s="163">
        <f t="shared" si="33"/>
        <v>0</v>
      </c>
      <c r="Q141" s="163">
        <f t="shared" si="34"/>
        <v>0</v>
      </c>
      <c r="R141" s="163">
        <f t="shared" si="35"/>
        <v>0</v>
      </c>
      <c r="S141" s="45"/>
      <c r="T141" s="164">
        <f t="shared" si="36"/>
        <v>0</v>
      </c>
      <c r="U141" s="164">
        <v>4.0000000000000003E-5</v>
      </c>
      <c r="V141" s="164">
        <f t="shared" si="37"/>
        <v>3.6000000000000002E-4</v>
      </c>
      <c r="W141" s="164">
        <v>0</v>
      </c>
      <c r="X141" s="165">
        <f t="shared" si="38"/>
        <v>0</v>
      </c>
      <c r="AR141" s="13" t="s">
        <v>300</v>
      </c>
      <c r="AT141" s="13" t="s">
        <v>309</v>
      </c>
      <c r="AU141" s="13" t="s">
        <v>112</v>
      </c>
      <c r="AY141" s="13" t="s">
        <v>137</v>
      </c>
      <c r="BE141" s="166">
        <f t="shared" si="39"/>
        <v>0</v>
      </c>
      <c r="BF141" s="166">
        <f t="shared" si="40"/>
        <v>0</v>
      </c>
      <c r="BG141" s="166">
        <f t="shared" si="41"/>
        <v>0</v>
      </c>
      <c r="BH141" s="166">
        <f t="shared" si="42"/>
        <v>0</v>
      </c>
      <c r="BI141" s="166">
        <f t="shared" si="43"/>
        <v>0</v>
      </c>
      <c r="BJ141" s="13" t="s">
        <v>112</v>
      </c>
      <c r="BK141" s="167">
        <f t="shared" si="44"/>
        <v>0</v>
      </c>
      <c r="BL141" s="13" t="s">
        <v>223</v>
      </c>
      <c r="BM141" s="13" t="s">
        <v>495</v>
      </c>
    </row>
    <row r="142" spans="2:65" s="1" customFormat="1" ht="16.5" customHeight="1">
      <c r="B142" s="122"/>
      <c r="C142" s="155" t="s">
        <v>329</v>
      </c>
      <c r="D142" s="155" t="s">
        <v>140</v>
      </c>
      <c r="E142" s="156" t="s">
        <v>496</v>
      </c>
      <c r="F142" s="157" t="s">
        <v>497</v>
      </c>
      <c r="G142" s="158" t="s">
        <v>143</v>
      </c>
      <c r="H142" s="159">
        <v>1</v>
      </c>
      <c r="I142" s="160"/>
      <c r="J142" s="160"/>
      <c r="K142" s="159">
        <f t="shared" si="32"/>
        <v>0</v>
      </c>
      <c r="L142" s="157" t="s">
        <v>164</v>
      </c>
      <c r="M142" s="27"/>
      <c r="N142" s="161" t="s">
        <v>1</v>
      </c>
      <c r="O142" s="162" t="s">
        <v>44</v>
      </c>
      <c r="P142" s="163">
        <f t="shared" si="33"/>
        <v>0</v>
      </c>
      <c r="Q142" s="163">
        <f t="shared" si="34"/>
        <v>0</v>
      </c>
      <c r="R142" s="163">
        <f t="shared" si="35"/>
        <v>0</v>
      </c>
      <c r="S142" s="45"/>
      <c r="T142" s="164">
        <f t="shared" si="36"/>
        <v>0</v>
      </c>
      <c r="U142" s="164">
        <v>0</v>
      </c>
      <c r="V142" s="164">
        <f t="shared" si="37"/>
        <v>0</v>
      </c>
      <c r="W142" s="164">
        <v>0</v>
      </c>
      <c r="X142" s="165">
        <f t="shared" si="38"/>
        <v>0</v>
      </c>
      <c r="AR142" s="13" t="s">
        <v>223</v>
      </c>
      <c r="AT142" s="13" t="s">
        <v>140</v>
      </c>
      <c r="AU142" s="13" t="s">
        <v>112</v>
      </c>
      <c r="AY142" s="13" t="s">
        <v>137</v>
      </c>
      <c r="BE142" s="166">
        <f t="shared" si="39"/>
        <v>0</v>
      </c>
      <c r="BF142" s="166">
        <f t="shared" si="40"/>
        <v>0</v>
      </c>
      <c r="BG142" s="166">
        <f t="shared" si="41"/>
        <v>0</v>
      </c>
      <c r="BH142" s="166">
        <f t="shared" si="42"/>
        <v>0</v>
      </c>
      <c r="BI142" s="166">
        <f t="shared" si="43"/>
        <v>0</v>
      </c>
      <c r="BJ142" s="13" t="s">
        <v>112</v>
      </c>
      <c r="BK142" s="167">
        <f t="shared" si="44"/>
        <v>0</v>
      </c>
      <c r="BL142" s="13" t="s">
        <v>223</v>
      </c>
      <c r="BM142" s="13" t="s">
        <v>498</v>
      </c>
    </row>
    <row r="143" spans="2:65" s="1" customFormat="1" ht="16.5" customHeight="1">
      <c r="B143" s="122"/>
      <c r="C143" s="177" t="s">
        <v>333</v>
      </c>
      <c r="D143" s="177" t="s">
        <v>309</v>
      </c>
      <c r="E143" s="178" t="s">
        <v>499</v>
      </c>
      <c r="F143" s="179" t="s">
        <v>500</v>
      </c>
      <c r="G143" s="180" t="s">
        <v>143</v>
      </c>
      <c r="H143" s="181">
        <v>1</v>
      </c>
      <c r="I143" s="182"/>
      <c r="J143" s="183"/>
      <c r="K143" s="181">
        <f t="shared" si="32"/>
        <v>0</v>
      </c>
      <c r="L143" s="179" t="s">
        <v>1</v>
      </c>
      <c r="M143" s="184"/>
      <c r="N143" s="185" t="s">
        <v>1</v>
      </c>
      <c r="O143" s="162" t="s">
        <v>44</v>
      </c>
      <c r="P143" s="163">
        <f t="shared" si="33"/>
        <v>0</v>
      </c>
      <c r="Q143" s="163">
        <f t="shared" si="34"/>
        <v>0</v>
      </c>
      <c r="R143" s="163">
        <f t="shared" si="35"/>
        <v>0</v>
      </c>
      <c r="S143" s="45"/>
      <c r="T143" s="164">
        <f t="shared" si="36"/>
        <v>0</v>
      </c>
      <c r="U143" s="164">
        <v>2.9E-4</v>
      </c>
      <c r="V143" s="164">
        <f t="shared" si="37"/>
        <v>2.9E-4</v>
      </c>
      <c r="W143" s="164">
        <v>0</v>
      </c>
      <c r="X143" s="165">
        <f t="shared" si="38"/>
        <v>0</v>
      </c>
      <c r="AR143" s="13" t="s">
        <v>300</v>
      </c>
      <c r="AT143" s="13" t="s">
        <v>309</v>
      </c>
      <c r="AU143" s="13" t="s">
        <v>112</v>
      </c>
      <c r="AY143" s="13" t="s">
        <v>137</v>
      </c>
      <c r="BE143" s="166">
        <f t="shared" si="39"/>
        <v>0</v>
      </c>
      <c r="BF143" s="166">
        <f t="shared" si="40"/>
        <v>0</v>
      </c>
      <c r="BG143" s="166">
        <f t="shared" si="41"/>
        <v>0</v>
      </c>
      <c r="BH143" s="166">
        <f t="shared" si="42"/>
        <v>0</v>
      </c>
      <c r="BI143" s="166">
        <f t="shared" si="43"/>
        <v>0</v>
      </c>
      <c r="BJ143" s="13" t="s">
        <v>112</v>
      </c>
      <c r="BK143" s="167">
        <f t="shared" si="44"/>
        <v>0</v>
      </c>
      <c r="BL143" s="13" t="s">
        <v>223</v>
      </c>
      <c r="BM143" s="13" t="s">
        <v>501</v>
      </c>
    </row>
    <row r="144" spans="2:65" s="1" customFormat="1" ht="16.5" customHeight="1">
      <c r="B144" s="122"/>
      <c r="C144" s="155" t="s">
        <v>337</v>
      </c>
      <c r="D144" s="155" t="s">
        <v>140</v>
      </c>
      <c r="E144" s="156" t="s">
        <v>502</v>
      </c>
      <c r="F144" s="157" t="s">
        <v>503</v>
      </c>
      <c r="G144" s="158" t="s">
        <v>143</v>
      </c>
      <c r="H144" s="159">
        <v>9</v>
      </c>
      <c r="I144" s="160"/>
      <c r="J144" s="160"/>
      <c r="K144" s="159">
        <f t="shared" si="32"/>
        <v>0</v>
      </c>
      <c r="L144" s="157" t="s">
        <v>164</v>
      </c>
      <c r="M144" s="27"/>
      <c r="N144" s="161" t="s">
        <v>1</v>
      </c>
      <c r="O144" s="162" t="s">
        <v>44</v>
      </c>
      <c r="P144" s="163">
        <f t="shared" si="33"/>
        <v>0</v>
      </c>
      <c r="Q144" s="163">
        <f t="shared" si="34"/>
        <v>0</v>
      </c>
      <c r="R144" s="163">
        <f t="shared" si="35"/>
        <v>0</v>
      </c>
      <c r="S144" s="45"/>
      <c r="T144" s="164">
        <f t="shared" si="36"/>
        <v>0</v>
      </c>
      <c r="U144" s="164">
        <v>2.0000000000000002E-5</v>
      </c>
      <c r="V144" s="164">
        <f t="shared" si="37"/>
        <v>1.8000000000000001E-4</v>
      </c>
      <c r="W144" s="164">
        <v>0</v>
      </c>
      <c r="X144" s="165">
        <f t="shared" si="38"/>
        <v>0</v>
      </c>
      <c r="AR144" s="13" t="s">
        <v>223</v>
      </c>
      <c r="AT144" s="13" t="s">
        <v>140</v>
      </c>
      <c r="AU144" s="13" t="s">
        <v>112</v>
      </c>
      <c r="AY144" s="13" t="s">
        <v>137</v>
      </c>
      <c r="BE144" s="166">
        <f t="shared" si="39"/>
        <v>0</v>
      </c>
      <c r="BF144" s="166">
        <f t="shared" si="40"/>
        <v>0</v>
      </c>
      <c r="BG144" s="166">
        <f t="shared" si="41"/>
        <v>0</v>
      </c>
      <c r="BH144" s="166">
        <f t="shared" si="42"/>
        <v>0</v>
      </c>
      <c r="BI144" s="166">
        <f t="shared" si="43"/>
        <v>0</v>
      </c>
      <c r="BJ144" s="13" t="s">
        <v>112</v>
      </c>
      <c r="BK144" s="167">
        <f t="shared" si="44"/>
        <v>0</v>
      </c>
      <c r="BL144" s="13" t="s">
        <v>223</v>
      </c>
      <c r="BM144" s="13" t="s">
        <v>504</v>
      </c>
    </row>
    <row r="145" spans="2:65" s="1" customFormat="1" ht="16.5" customHeight="1">
      <c r="B145" s="122"/>
      <c r="C145" s="177" t="s">
        <v>341</v>
      </c>
      <c r="D145" s="177" t="s">
        <v>309</v>
      </c>
      <c r="E145" s="178" t="s">
        <v>505</v>
      </c>
      <c r="F145" s="179" t="s">
        <v>506</v>
      </c>
      <c r="G145" s="180" t="s">
        <v>143</v>
      </c>
      <c r="H145" s="181">
        <v>9</v>
      </c>
      <c r="I145" s="182"/>
      <c r="J145" s="183"/>
      <c r="K145" s="181">
        <f t="shared" si="32"/>
        <v>0</v>
      </c>
      <c r="L145" s="179" t="s">
        <v>164</v>
      </c>
      <c r="M145" s="184"/>
      <c r="N145" s="185" t="s">
        <v>1</v>
      </c>
      <c r="O145" s="162" t="s">
        <v>44</v>
      </c>
      <c r="P145" s="163">
        <f t="shared" si="33"/>
        <v>0</v>
      </c>
      <c r="Q145" s="163">
        <f t="shared" si="34"/>
        <v>0</v>
      </c>
      <c r="R145" s="163">
        <f t="shared" si="35"/>
        <v>0</v>
      </c>
      <c r="S145" s="45"/>
      <c r="T145" s="164">
        <f t="shared" si="36"/>
        <v>0</v>
      </c>
      <c r="U145" s="164">
        <v>8.0000000000000007E-5</v>
      </c>
      <c r="V145" s="164">
        <f t="shared" si="37"/>
        <v>7.2000000000000005E-4</v>
      </c>
      <c r="W145" s="164">
        <v>0</v>
      </c>
      <c r="X145" s="165">
        <f t="shared" si="38"/>
        <v>0</v>
      </c>
      <c r="AR145" s="13" t="s">
        <v>300</v>
      </c>
      <c r="AT145" s="13" t="s">
        <v>309</v>
      </c>
      <c r="AU145" s="13" t="s">
        <v>112</v>
      </c>
      <c r="AY145" s="13" t="s">
        <v>137</v>
      </c>
      <c r="BE145" s="166">
        <f t="shared" si="39"/>
        <v>0</v>
      </c>
      <c r="BF145" s="166">
        <f t="shared" si="40"/>
        <v>0</v>
      </c>
      <c r="BG145" s="166">
        <f t="shared" si="41"/>
        <v>0</v>
      </c>
      <c r="BH145" s="166">
        <f t="shared" si="42"/>
        <v>0</v>
      </c>
      <c r="BI145" s="166">
        <f t="shared" si="43"/>
        <v>0</v>
      </c>
      <c r="BJ145" s="13" t="s">
        <v>112</v>
      </c>
      <c r="BK145" s="167">
        <f t="shared" si="44"/>
        <v>0</v>
      </c>
      <c r="BL145" s="13" t="s">
        <v>223</v>
      </c>
      <c r="BM145" s="13" t="s">
        <v>507</v>
      </c>
    </row>
    <row r="146" spans="2:65" s="1" customFormat="1" ht="16.5" customHeight="1">
      <c r="B146" s="122"/>
      <c r="C146" s="155" t="s">
        <v>345</v>
      </c>
      <c r="D146" s="155" t="s">
        <v>140</v>
      </c>
      <c r="E146" s="156" t="s">
        <v>508</v>
      </c>
      <c r="F146" s="157" t="s">
        <v>509</v>
      </c>
      <c r="G146" s="158" t="s">
        <v>143</v>
      </c>
      <c r="H146" s="159">
        <v>1</v>
      </c>
      <c r="I146" s="160"/>
      <c r="J146" s="160"/>
      <c r="K146" s="159">
        <f t="shared" si="32"/>
        <v>0</v>
      </c>
      <c r="L146" s="157" t="s">
        <v>164</v>
      </c>
      <c r="M146" s="27"/>
      <c r="N146" s="161" t="s">
        <v>1</v>
      </c>
      <c r="O146" s="162" t="s">
        <v>44</v>
      </c>
      <c r="P146" s="163">
        <f t="shared" si="33"/>
        <v>0</v>
      </c>
      <c r="Q146" s="163">
        <f t="shared" si="34"/>
        <v>0</v>
      </c>
      <c r="R146" s="163">
        <f t="shared" si="35"/>
        <v>0</v>
      </c>
      <c r="S146" s="45"/>
      <c r="T146" s="164">
        <f t="shared" si="36"/>
        <v>0</v>
      </c>
      <c r="U146" s="164">
        <v>6.0000000000000002E-5</v>
      </c>
      <c r="V146" s="164">
        <f t="shared" si="37"/>
        <v>6.0000000000000002E-5</v>
      </c>
      <c r="W146" s="164">
        <v>0</v>
      </c>
      <c r="X146" s="165">
        <f t="shared" si="38"/>
        <v>0</v>
      </c>
      <c r="AR146" s="13" t="s">
        <v>223</v>
      </c>
      <c r="AT146" s="13" t="s">
        <v>140</v>
      </c>
      <c r="AU146" s="13" t="s">
        <v>112</v>
      </c>
      <c r="AY146" s="13" t="s">
        <v>137</v>
      </c>
      <c r="BE146" s="166">
        <f t="shared" si="39"/>
        <v>0</v>
      </c>
      <c r="BF146" s="166">
        <f t="shared" si="40"/>
        <v>0</v>
      </c>
      <c r="BG146" s="166">
        <f t="shared" si="41"/>
        <v>0</v>
      </c>
      <c r="BH146" s="166">
        <f t="shared" si="42"/>
        <v>0</v>
      </c>
      <c r="BI146" s="166">
        <f t="shared" si="43"/>
        <v>0</v>
      </c>
      <c r="BJ146" s="13" t="s">
        <v>112</v>
      </c>
      <c r="BK146" s="167">
        <f t="shared" si="44"/>
        <v>0</v>
      </c>
      <c r="BL146" s="13" t="s">
        <v>223</v>
      </c>
      <c r="BM146" s="13" t="s">
        <v>510</v>
      </c>
    </row>
    <row r="147" spans="2:65" s="1" customFormat="1" ht="16.5" customHeight="1">
      <c r="B147" s="122"/>
      <c r="C147" s="177" t="s">
        <v>351</v>
      </c>
      <c r="D147" s="177" t="s">
        <v>309</v>
      </c>
      <c r="E147" s="178" t="s">
        <v>511</v>
      </c>
      <c r="F147" s="179" t="s">
        <v>512</v>
      </c>
      <c r="G147" s="180" t="s">
        <v>143</v>
      </c>
      <c r="H147" s="181">
        <v>1</v>
      </c>
      <c r="I147" s="182"/>
      <c r="J147" s="183"/>
      <c r="K147" s="181">
        <f t="shared" si="32"/>
        <v>0</v>
      </c>
      <c r="L147" s="179" t="s">
        <v>164</v>
      </c>
      <c r="M147" s="184"/>
      <c r="N147" s="185" t="s">
        <v>1</v>
      </c>
      <c r="O147" s="162" t="s">
        <v>44</v>
      </c>
      <c r="P147" s="163">
        <f t="shared" si="33"/>
        <v>0</v>
      </c>
      <c r="Q147" s="163">
        <f t="shared" si="34"/>
        <v>0</v>
      </c>
      <c r="R147" s="163">
        <f t="shared" si="35"/>
        <v>0</v>
      </c>
      <c r="S147" s="45"/>
      <c r="T147" s="164">
        <f t="shared" si="36"/>
        <v>0</v>
      </c>
      <c r="U147" s="164">
        <v>2.3500000000000001E-3</v>
      </c>
      <c r="V147" s="164">
        <f t="shared" si="37"/>
        <v>2.3500000000000001E-3</v>
      </c>
      <c r="W147" s="164">
        <v>0</v>
      </c>
      <c r="X147" s="165">
        <f t="shared" si="38"/>
        <v>0</v>
      </c>
      <c r="AR147" s="13" t="s">
        <v>300</v>
      </c>
      <c r="AT147" s="13" t="s">
        <v>309</v>
      </c>
      <c r="AU147" s="13" t="s">
        <v>112</v>
      </c>
      <c r="AY147" s="13" t="s">
        <v>137</v>
      </c>
      <c r="BE147" s="166">
        <f t="shared" si="39"/>
        <v>0</v>
      </c>
      <c r="BF147" s="166">
        <f t="shared" si="40"/>
        <v>0</v>
      </c>
      <c r="BG147" s="166">
        <f t="shared" si="41"/>
        <v>0</v>
      </c>
      <c r="BH147" s="166">
        <f t="shared" si="42"/>
        <v>0</v>
      </c>
      <c r="BI147" s="166">
        <f t="shared" si="43"/>
        <v>0</v>
      </c>
      <c r="BJ147" s="13" t="s">
        <v>112</v>
      </c>
      <c r="BK147" s="167">
        <f t="shared" si="44"/>
        <v>0</v>
      </c>
      <c r="BL147" s="13" t="s">
        <v>223</v>
      </c>
      <c r="BM147" s="13" t="s">
        <v>513</v>
      </c>
    </row>
    <row r="148" spans="2:65" s="1" customFormat="1" ht="16.5" customHeight="1">
      <c r="B148" s="122"/>
      <c r="C148" s="177" t="s">
        <v>355</v>
      </c>
      <c r="D148" s="177" t="s">
        <v>309</v>
      </c>
      <c r="E148" s="178" t="s">
        <v>514</v>
      </c>
      <c r="F148" s="179" t="s">
        <v>515</v>
      </c>
      <c r="G148" s="180" t="s">
        <v>143</v>
      </c>
      <c r="H148" s="181">
        <v>1</v>
      </c>
      <c r="I148" s="182"/>
      <c r="J148" s="183"/>
      <c r="K148" s="181">
        <f t="shared" si="32"/>
        <v>0</v>
      </c>
      <c r="L148" s="179" t="s">
        <v>1</v>
      </c>
      <c r="M148" s="184"/>
      <c r="N148" s="185" t="s">
        <v>1</v>
      </c>
      <c r="O148" s="162" t="s">
        <v>44</v>
      </c>
      <c r="P148" s="163">
        <f t="shared" si="33"/>
        <v>0</v>
      </c>
      <c r="Q148" s="163">
        <f t="shared" si="34"/>
        <v>0</v>
      </c>
      <c r="R148" s="163">
        <f t="shared" si="35"/>
        <v>0</v>
      </c>
      <c r="S148" s="45"/>
      <c r="T148" s="164">
        <f t="shared" si="36"/>
        <v>0</v>
      </c>
      <c r="U148" s="164">
        <v>0</v>
      </c>
      <c r="V148" s="164">
        <f t="shared" si="37"/>
        <v>0</v>
      </c>
      <c r="W148" s="164">
        <v>0</v>
      </c>
      <c r="X148" s="165">
        <f t="shared" si="38"/>
        <v>0</v>
      </c>
      <c r="AR148" s="13" t="s">
        <v>300</v>
      </c>
      <c r="AT148" s="13" t="s">
        <v>309</v>
      </c>
      <c r="AU148" s="13" t="s">
        <v>112</v>
      </c>
      <c r="AY148" s="13" t="s">
        <v>137</v>
      </c>
      <c r="BE148" s="166">
        <f t="shared" si="39"/>
        <v>0</v>
      </c>
      <c r="BF148" s="166">
        <f t="shared" si="40"/>
        <v>0</v>
      </c>
      <c r="BG148" s="166">
        <f t="shared" si="41"/>
        <v>0</v>
      </c>
      <c r="BH148" s="166">
        <f t="shared" si="42"/>
        <v>0</v>
      </c>
      <c r="BI148" s="166">
        <f t="shared" si="43"/>
        <v>0</v>
      </c>
      <c r="BJ148" s="13" t="s">
        <v>112</v>
      </c>
      <c r="BK148" s="167">
        <f t="shared" si="44"/>
        <v>0</v>
      </c>
      <c r="BL148" s="13" t="s">
        <v>223</v>
      </c>
      <c r="BM148" s="13" t="s">
        <v>516</v>
      </c>
    </row>
    <row r="149" spans="2:65" s="1" customFormat="1" ht="16.5" customHeight="1">
      <c r="B149" s="122"/>
      <c r="C149" s="177" t="s">
        <v>359</v>
      </c>
      <c r="D149" s="177" t="s">
        <v>309</v>
      </c>
      <c r="E149" s="178" t="s">
        <v>517</v>
      </c>
      <c r="F149" s="179" t="s">
        <v>518</v>
      </c>
      <c r="G149" s="180" t="s">
        <v>143</v>
      </c>
      <c r="H149" s="181">
        <v>9</v>
      </c>
      <c r="I149" s="182"/>
      <c r="J149" s="183"/>
      <c r="K149" s="181">
        <f t="shared" si="32"/>
        <v>0</v>
      </c>
      <c r="L149" s="179" t="s">
        <v>1</v>
      </c>
      <c r="M149" s="184"/>
      <c r="N149" s="185" t="s">
        <v>1</v>
      </c>
      <c r="O149" s="162" t="s">
        <v>44</v>
      </c>
      <c r="P149" s="163">
        <f t="shared" si="33"/>
        <v>0</v>
      </c>
      <c r="Q149" s="163">
        <f t="shared" si="34"/>
        <v>0</v>
      </c>
      <c r="R149" s="163">
        <f t="shared" si="35"/>
        <v>0</v>
      </c>
      <c r="S149" s="45"/>
      <c r="T149" s="164">
        <f t="shared" si="36"/>
        <v>0</v>
      </c>
      <c r="U149" s="164">
        <v>3.1E-4</v>
      </c>
      <c r="V149" s="164">
        <f t="shared" si="37"/>
        <v>2.7899999999999999E-3</v>
      </c>
      <c r="W149" s="164">
        <v>0</v>
      </c>
      <c r="X149" s="165">
        <f t="shared" si="38"/>
        <v>0</v>
      </c>
      <c r="AR149" s="13" t="s">
        <v>300</v>
      </c>
      <c r="AT149" s="13" t="s">
        <v>309</v>
      </c>
      <c r="AU149" s="13" t="s">
        <v>112</v>
      </c>
      <c r="AY149" s="13" t="s">
        <v>137</v>
      </c>
      <c r="BE149" s="166">
        <f t="shared" si="39"/>
        <v>0</v>
      </c>
      <c r="BF149" s="166">
        <f t="shared" si="40"/>
        <v>0</v>
      </c>
      <c r="BG149" s="166">
        <f t="shared" si="41"/>
        <v>0</v>
      </c>
      <c r="BH149" s="166">
        <f t="shared" si="42"/>
        <v>0</v>
      </c>
      <c r="BI149" s="166">
        <f t="shared" si="43"/>
        <v>0</v>
      </c>
      <c r="BJ149" s="13" t="s">
        <v>112</v>
      </c>
      <c r="BK149" s="167">
        <f t="shared" si="44"/>
        <v>0</v>
      </c>
      <c r="BL149" s="13" t="s">
        <v>223</v>
      </c>
      <c r="BM149" s="13" t="s">
        <v>519</v>
      </c>
    </row>
    <row r="150" spans="2:65" s="1" customFormat="1" ht="16.5" customHeight="1">
      <c r="B150" s="122"/>
      <c r="C150" s="155" t="s">
        <v>364</v>
      </c>
      <c r="D150" s="155" t="s">
        <v>140</v>
      </c>
      <c r="E150" s="156" t="s">
        <v>520</v>
      </c>
      <c r="F150" s="157" t="s">
        <v>521</v>
      </c>
      <c r="G150" s="158" t="s">
        <v>143</v>
      </c>
      <c r="H150" s="159">
        <v>9</v>
      </c>
      <c r="I150" s="160"/>
      <c r="J150" s="160"/>
      <c r="K150" s="159">
        <f t="shared" si="32"/>
        <v>0</v>
      </c>
      <c r="L150" s="157" t="s">
        <v>164</v>
      </c>
      <c r="M150" s="27"/>
      <c r="N150" s="161" t="s">
        <v>1</v>
      </c>
      <c r="O150" s="162" t="s">
        <v>44</v>
      </c>
      <c r="P150" s="163">
        <f t="shared" si="33"/>
        <v>0</v>
      </c>
      <c r="Q150" s="163">
        <f t="shared" si="34"/>
        <v>0</v>
      </c>
      <c r="R150" s="163">
        <f t="shared" si="35"/>
        <v>0</v>
      </c>
      <c r="S150" s="45"/>
      <c r="T150" s="164">
        <f t="shared" si="36"/>
        <v>0</v>
      </c>
      <c r="U150" s="164">
        <v>1.0000000000000001E-5</v>
      </c>
      <c r="V150" s="164">
        <f t="shared" si="37"/>
        <v>9.0000000000000006E-5</v>
      </c>
      <c r="W150" s="164">
        <v>0</v>
      </c>
      <c r="X150" s="165">
        <f t="shared" si="38"/>
        <v>0</v>
      </c>
      <c r="AR150" s="13" t="s">
        <v>223</v>
      </c>
      <c r="AT150" s="13" t="s">
        <v>140</v>
      </c>
      <c r="AU150" s="13" t="s">
        <v>112</v>
      </c>
      <c r="AY150" s="13" t="s">
        <v>137</v>
      </c>
      <c r="BE150" s="166">
        <f t="shared" si="39"/>
        <v>0</v>
      </c>
      <c r="BF150" s="166">
        <f t="shared" si="40"/>
        <v>0</v>
      </c>
      <c r="BG150" s="166">
        <f t="shared" si="41"/>
        <v>0</v>
      </c>
      <c r="BH150" s="166">
        <f t="shared" si="42"/>
        <v>0</v>
      </c>
      <c r="BI150" s="166">
        <f t="shared" si="43"/>
        <v>0</v>
      </c>
      <c r="BJ150" s="13" t="s">
        <v>112</v>
      </c>
      <c r="BK150" s="167">
        <f t="shared" si="44"/>
        <v>0</v>
      </c>
      <c r="BL150" s="13" t="s">
        <v>223</v>
      </c>
      <c r="BM150" s="13" t="s">
        <v>522</v>
      </c>
    </row>
    <row r="151" spans="2:65" s="1" customFormat="1" ht="16.5" customHeight="1">
      <c r="B151" s="122"/>
      <c r="C151" s="177" t="s">
        <v>368</v>
      </c>
      <c r="D151" s="177" t="s">
        <v>309</v>
      </c>
      <c r="E151" s="178" t="s">
        <v>523</v>
      </c>
      <c r="F151" s="179" t="s">
        <v>524</v>
      </c>
      <c r="G151" s="180" t="s">
        <v>143</v>
      </c>
      <c r="H151" s="181">
        <v>9</v>
      </c>
      <c r="I151" s="182"/>
      <c r="J151" s="183"/>
      <c r="K151" s="181">
        <f t="shared" si="32"/>
        <v>0</v>
      </c>
      <c r="L151" s="179" t="s">
        <v>164</v>
      </c>
      <c r="M151" s="184"/>
      <c r="N151" s="185" t="s">
        <v>1</v>
      </c>
      <c r="O151" s="162" t="s">
        <v>44</v>
      </c>
      <c r="P151" s="163">
        <f t="shared" si="33"/>
        <v>0</v>
      </c>
      <c r="Q151" s="163">
        <f t="shared" si="34"/>
        <v>0</v>
      </c>
      <c r="R151" s="163">
        <f t="shared" si="35"/>
        <v>0</v>
      </c>
      <c r="S151" s="45"/>
      <c r="T151" s="164">
        <f t="shared" si="36"/>
        <v>0</v>
      </c>
      <c r="U151" s="164">
        <v>6.0999999999999997E-4</v>
      </c>
      <c r="V151" s="164">
        <f t="shared" si="37"/>
        <v>5.4900000000000001E-3</v>
      </c>
      <c r="W151" s="164">
        <v>0</v>
      </c>
      <c r="X151" s="165">
        <f t="shared" si="38"/>
        <v>0</v>
      </c>
      <c r="AR151" s="13" t="s">
        <v>300</v>
      </c>
      <c r="AT151" s="13" t="s">
        <v>309</v>
      </c>
      <c r="AU151" s="13" t="s">
        <v>112</v>
      </c>
      <c r="AY151" s="13" t="s">
        <v>137</v>
      </c>
      <c r="BE151" s="166">
        <f t="shared" si="39"/>
        <v>0</v>
      </c>
      <c r="BF151" s="166">
        <f t="shared" si="40"/>
        <v>0</v>
      </c>
      <c r="BG151" s="166">
        <f t="shared" si="41"/>
        <v>0</v>
      </c>
      <c r="BH151" s="166">
        <f t="shared" si="42"/>
        <v>0</v>
      </c>
      <c r="BI151" s="166">
        <f t="shared" si="43"/>
        <v>0</v>
      </c>
      <c r="BJ151" s="13" t="s">
        <v>112</v>
      </c>
      <c r="BK151" s="167">
        <f t="shared" si="44"/>
        <v>0</v>
      </c>
      <c r="BL151" s="13" t="s">
        <v>223</v>
      </c>
      <c r="BM151" s="13" t="s">
        <v>525</v>
      </c>
    </row>
    <row r="152" spans="2:65" s="1" customFormat="1" ht="16.5" customHeight="1">
      <c r="B152" s="122"/>
      <c r="C152" s="155" t="s">
        <v>526</v>
      </c>
      <c r="D152" s="155" t="s">
        <v>140</v>
      </c>
      <c r="E152" s="156" t="s">
        <v>527</v>
      </c>
      <c r="F152" s="157" t="s">
        <v>528</v>
      </c>
      <c r="G152" s="158" t="s">
        <v>159</v>
      </c>
      <c r="H152" s="159">
        <v>33</v>
      </c>
      <c r="I152" s="160"/>
      <c r="J152" s="160"/>
      <c r="K152" s="159">
        <f t="shared" si="32"/>
        <v>0</v>
      </c>
      <c r="L152" s="157" t="s">
        <v>1</v>
      </c>
      <c r="M152" s="27"/>
      <c r="N152" s="161" t="s">
        <v>1</v>
      </c>
      <c r="O152" s="162" t="s">
        <v>44</v>
      </c>
      <c r="P152" s="163">
        <f t="shared" si="33"/>
        <v>0</v>
      </c>
      <c r="Q152" s="163">
        <f t="shared" si="34"/>
        <v>0</v>
      </c>
      <c r="R152" s="163">
        <f t="shared" si="35"/>
        <v>0</v>
      </c>
      <c r="S152" s="45"/>
      <c r="T152" s="164">
        <f t="shared" si="36"/>
        <v>0</v>
      </c>
      <c r="U152" s="164">
        <v>1.8000000000000001E-4</v>
      </c>
      <c r="V152" s="164">
        <f t="shared" si="37"/>
        <v>5.94E-3</v>
      </c>
      <c r="W152" s="164">
        <v>0</v>
      </c>
      <c r="X152" s="165">
        <f t="shared" si="38"/>
        <v>0</v>
      </c>
      <c r="AR152" s="13" t="s">
        <v>223</v>
      </c>
      <c r="AT152" s="13" t="s">
        <v>140</v>
      </c>
      <c r="AU152" s="13" t="s">
        <v>112</v>
      </c>
      <c r="AY152" s="13" t="s">
        <v>137</v>
      </c>
      <c r="BE152" s="166">
        <f t="shared" si="39"/>
        <v>0</v>
      </c>
      <c r="BF152" s="166">
        <f t="shared" si="40"/>
        <v>0</v>
      </c>
      <c r="BG152" s="166">
        <f t="shared" si="41"/>
        <v>0</v>
      </c>
      <c r="BH152" s="166">
        <f t="shared" si="42"/>
        <v>0</v>
      </c>
      <c r="BI152" s="166">
        <f t="shared" si="43"/>
        <v>0</v>
      </c>
      <c r="BJ152" s="13" t="s">
        <v>112</v>
      </c>
      <c r="BK152" s="167">
        <f t="shared" si="44"/>
        <v>0</v>
      </c>
      <c r="BL152" s="13" t="s">
        <v>223</v>
      </c>
      <c r="BM152" s="13" t="s">
        <v>529</v>
      </c>
    </row>
    <row r="153" spans="2:65" s="1" customFormat="1" ht="16.5" customHeight="1">
      <c r="B153" s="122"/>
      <c r="C153" s="155" t="s">
        <v>530</v>
      </c>
      <c r="D153" s="155" t="s">
        <v>140</v>
      </c>
      <c r="E153" s="156" t="s">
        <v>531</v>
      </c>
      <c r="F153" s="157" t="s">
        <v>532</v>
      </c>
      <c r="G153" s="158" t="s">
        <v>159</v>
      </c>
      <c r="H153" s="159">
        <v>33</v>
      </c>
      <c r="I153" s="160"/>
      <c r="J153" s="160"/>
      <c r="K153" s="159">
        <f t="shared" si="32"/>
        <v>0</v>
      </c>
      <c r="L153" s="157" t="s">
        <v>164</v>
      </c>
      <c r="M153" s="27"/>
      <c r="N153" s="161" t="s">
        <v>1</v>
      </c>
      <c r="O153" s="162" t="s">
        <v>44</v>
      </c>
      <c r="P153" s="163">
        <f t="shared" si="33"/>
        <v>0</v>
      </c>
      <c r="Q153" s="163">
        <f t="shared" si="34"/>
        <v>0</v>
      </c>
      <c r="R153" s="163">
        <f t="shared" si="35"/>
        <v>0</v>
      </c>
      <c r="S153" s="45"/>
      <c r="T153" s="164">
        <f t="shared" si="36"/>
        <v>0</v>
      </c>
      <c r="U153" s="164">
        <v>1.0000000000000001E-5</v>
      </c>
      <c r="V153" s="164">
        <f t="shared" si="37"/>
        <v>3.3000000000000005E-4</v>
      </c>
      <c r="W153" s="164">
        <v>0</v>
      </c>
      <c r="X153" s="165">
        <f t="shared" si="38"/>
        <v>0</v>
      </c>
      <c r="AR153" s="13" t="s">
        <v>223</v>
      </c>
      <c r="AT153" s="13" t="s">
        <v>140</v>
      </c>
      <c r="AU153" s="13" t="s">
        <v>112</v>
      </c>
      <c r="AY153" s="13" t="s">
        <v>137</v>
      </c>
      <c r="BE153" s="166">
        <f t="shared" si="39"/>
        <v>0</v>
      </c>
      <c r="BF153" s="166">
        <f t="shared" si="40"/>
        <v>0</v>
      </c>
      <c r="BG153" s="166">
        <f t="shared" si="41"/>
        <v>0</v>
      </c>
      <c r="BH153" s="166">
        <f t="shared" si="42"/>
        <v>0</v>
      </c>
      <c r="BI153" s="166">
        <f t="shared" si="43"/>
        <v>0</v>
      </c>
      <c r="BJ153" s="13" t="s">
        <v>112</v>
      </c>
      <c r="BK153" s="167">
        <f t="shared" si="44"/>
        <v>0</v>
      </c>
      <c r="BL153" s="13" t="s">
        <v>223</v>
      </c>
      <c r="BM153" s="13" t="s">
        <v>533</v>
      </c>
    </row>
    <row r="154" spans="2:65" s="1" customFormat="1" ht="16.5" customHeight="1">
      <c r="B154" s="122"/>
      <c r="C154" s="155" t="s">
        <v>534</v>
      </c>
      <c r="D154" s="155" t="s">
        <v>140</v>
      </c>
      <c r="E154" s="156" t="s">
        <v>535</v>
      </c>
      <c r="F154" s="157" t="s">
        <v>536</v>
      </c>
      <c r="G154" s="158" t="s">
        <v>226</v>
      </c>
      <c r="H154" s="159">
        <v>0.107</v>
      </c>
      <c r="I154" s="160"/>
      <c r="J154" s="160"/>
      <c r="K154" s="159">
        <f t="shared" si="32"/>
        <v>0</v>
      </c>
      <c r="L154" s="157" t="s">
        <v>164</v>
      </c>
      <c r="M154" s="27"/>
      <c r="N154" s="161" t="s">
        <v>1</v>
      </c>
      <c r="O154" s="162" t="s">
        <v>44</v>
      </c>
      <c r="P154" s="163">
        <f t="shared" si="33"/>
        <v>0</v>
      </c>
      <c r="Q154" s="163">
        <f t="shared" si="34"/>
        <v>0</v>
      </c>
      <c r="R154" s="163">
        <f t="shared" si="35"/>
        <v>0</v>
      </c>
      <c r="S154" s="45"/>
      <c r="T154" s="164">
        <f t="shared" si="36"/>
        <v>0</v>
      </c>
      <c r="U154" s="164">
        <v>0</v>
      </c>
      <c r="V154" s="164">
        <f t="shared" si="37"/>
        <v>0</v>
      </c>
      <c r="W154" s="164">
        <v>0</v>
      </c>
      <c r="X154" s="165">
        <f t="shared" si="38"/>
        <v>0</v>
      </c>
      <c r="AR154" s="13" t="s">
        <v>223</v>
      </c>
      <c r="AT154" s="13" t="s">
        <v>140</v>
      </c>
      <c r="AU154" s="13" t="s">
        <v>112</v>
      </c>
      <c r="AY154" s="13" t="s">
        <v>137</v>
      </c>
      <c r="BE154" s="166">
        <f t="shared" si="39"/>
        <v>0</v>
      </c>
      <c r="BF154" s="166">
        <f t="shared" si="40"/>
        <v>0</v>
      </c>
      <c r="BG154" s="166">
        <f t="shared" si="41"/>
        <v>0</v>
      </c>
      <c r="BH154" s="166">
        <f t="shared" si="42"/>
        <v>0</v>
      </c>
      <c r="BI154" s="166">
        <f t="shared" si="43"/>
        <v>0</v>
      </c>
      <c r="BJ154" s="13" t="s">
        <v>112</v>
      </c>
      <c r="BK154" s="167">
        <f t="shared" si="44"/>
        <v>0</v>
      </c>
      <c r="BL154" s="13" t="s">
        <v>223</v>
      </c>
      <c r="BM154" s="13" t="s">
        <v>537</v>
      </c>
    </row>
    <row r="155" spans="2:65" s="1" customFormat="1" ht="16.5" customHeight="1">
      <c r="B155" s="122"/>
      <c r="C155" s="155" t="s">
        <v>538</v>
      </c>
      <c r="D155" s="155" t="s">
        <v>140</v>
      </c>
      <c r="E155" s="156" t="s">
        <v>539</v>
      </c>
      <c r="F155" s="157" t="s">
        <v>540</v>
      </c>
      <c r="G155" s="158" t="s">
        <v>226</v>
      </c>
      <c r="H155" s="159">
        <v>4.3999999999999997E-2</v>
      </c>
      <c r="I155" s="160"/>
      <c r="J155" s="160"/>
      <c r="K155" s="159">
        <f t="shared" si="32"/>
        <v>0</v>
      </c>
      <c r="L155" s="157" t="s">
        <v>164</v>
      </c>
      <c r="M155" s="27"/>
      <c r="N155" s="161" t="s">
        <v>1</v>
      </c>
      <c r="O155" s="162" t="s">
        <v>44</v>
      </c>
      <c r="P155" s="163">
        <f t="shared" si="33"/>
        <v>0</v>
      </c>
      <c r="Q155" s="163">
        <f t="shared" si="34"/>
        <v>0</v>
      </c>
      <c r="R155" s="163">
        <f t="shared" si="35"/>
        <v>0</v>
      </c>
      <c r="S155" s="45"/>
      <c r="T155" s="164">
        <f t="shared" si="36"/>
        <v>0</v>
      </c>
      <c r="U155" s="164">
        <v>0</v>
      </c>
      <c r="V155" s="164">
        <f t="shared" si="37"/>
        <v>0</v>
      </c>
      <c r="W155" s="164">
        <v>0</v>
      </c>
      <c r="X155" s="165">
        <f t="shared" si="38"/>
        <v>0</v>
      </c>
      <c r="AR155" s="13" t="s">
        <v>223</v>
      </c>
      <c r="AT155" s="13" t="s">
        <v>140</v>
      </c>
      <c r="AU155" s="13" t="s">
        <v>112</v>
      </c>
      <c r="AY155" s="13" t="s">
        <v>137</v>
      </c>
      <c r="BE155" s="166">
        <f t="shared" si="39"/>
        <v>0</v>
      </c>
      <c r="BF155" s="166">
        <f t="shared" si="40"/>
        <v>0</v>
      </c>
      <c r="BG155" s="166">
        <f t="shared" si="41"/>
        <v>0</v>
      </c>
      <c r="BH155" s="166">
        <f t="shared" si="42"/>
        <v>0</v>
      </c>
      <c r="BI155" s="166">
        <f t="shared" si="43"/>
        <v>0</v>
      </c>
      <c r="BJ155" s="13" t="s">
        <v>112</v>
      </c>
      <c r="BK155" s="167">
        <f t="shared" si="44"/>
        <v>0</v>
      </c>
      <c r="BL155" s="13" t="s">
        <v>223</v>
      </c>
      <c r="BM155" s="13" t="s">
        <v>541</v>
      </c>
    </row>
    <row r="156" spans="2:65" s="10" customFormat="1" ht="22.95" customHeight="1">
      <c r="B156" s="141"/>
      <c r="D156" s="142" t="s">
        <v>73</v>
      </c>
      <c r="E156" s="153" t="s">
        <v>542</v>
      </c>
      <c r="F156" s="153" t="s">
        <v>543</v>
      </c>
      <c r="I156" s="144"/>
      <c r="J156" s="144"/>
      <c r="K156" s="154">
        <f>BK156</f>
        <v>0</v>
      </c>
      <c r="M156" s="141"/>
      <c r="N156" s="146"/>
      <c r="O156" s="147"/>
      <c r="P156" s="147"/>
      <c r="Q156" s="148">
        <f>SUM(Q157:Q160)</f>
        <v>0</v>
      </c>
      <c r="R156" s="148">
        <f>SUM(R157:R160)</f>
        <v>0</v>
      </c>
      <c r="S156" s="147"/>
      <c r="T156" s="149">
        <f>SUM(T157:T160)</f>
        <v>0</v>
      </c>
      <c r="U156" s="147"/>
      <c r="V156" s="149">
        <f>SUM(V157:V160)</f>
        <v>1.6500000000000002E-3</v>
      </c>
      <c r="W156" s="147"/>
      <c r="X156" s="150">
        <f>SUM(X157:X160)</f>
        <v>2.189E-2</v>
      </c>
      <c r="AR156" s="142" t="s">
        <v>112</v>
      </c>
      <c r="AT156" s="151" t="s">
        <v>73</v>
      </c>
      <c r="AU156" s="151" t="s">
        <v>82</v>
      </c>
      <c r="AY156" s="142" t="s">
        <v>137</v>
      </c>
      <c r="BK156" s="152">
        <f>SUM(BK157:BK160)</f>
        <v>0</v>
      </c>
    </row>
    <row r="157" spans="2:65" s="1" customFormat="1" ht="16.5" customHeight="1">
      <c r="B157" s="122"/>
      <c r="C157" s="155" t="s">
        <v>544</v>
      </c>
      <c r="D157" s="155" t="s">
        <v>140</v>
      </c>
      <c r="E157" s="156" t="s">
        <v>545</v>
      </c>
      <c r="F157" s="157" t="s">
        <v>546</v>
      </c>
      <c r="G157" s="158" t="s">
        <v>159</v>
      </c>
      <c r="H157" s="159">
        <v>7</v>
      </c>
      <c r="I157" s="160"/>
      <c r="J157" s="160"/>
      <c r="K157" s="159">
        <f>ROUND(P157*H157,3)</f>
        <v>0</v>
      </c>
      <c r="L157" s="157" t="s">
        <v>164</v>
      </c>
      <c r="M157" s="27"/>
      <c r="N157" s="161" t="s">
        <v>1</v>
      </c>
      <c r="O157" s="162" t="s">
        <v>44</v>
      </c>
      <c r="P157" s="163">
        <f>I157+J157</f>
        <v>0</v>
      </c>
      <c r="Q157" s="163">
        <f>ROUND(I157*H157,3)</f>
        <v>0</v>
      </c>
      <c r="R157" s="163">
        <f>ROUND(J157*H157,3)</f>
        <v>0</v>
      </c>
      <c r="S157" s="45"/>
      <c r="T157" s="164">
        <f>S157*H157</f>
        <v>0</v>
      </c>
      <c r="U157" s="164">
        <v>1.1E-4</v>
      </c>
      <c r="V157" s="164">
        <f>U157*H157</f>
        <v>7.7000000000000007E-4</v>
      </c>
      <c r="W157" s="164">
        <v>2.15E-3</v>
      </c>
      <c r="X157" s="165">
        <f>W157*H157</f>
        <v>1.5050000000000001E-2</v>
      </c>
      <c r="AR157" s="13" t="s">
        <v>223</v>
      </c>
      <c r="AT157" s="13" t="s">
        <v>140</v>
      </c>
      <c r="AU157" s="13" t="s">
        <v>112</v>
      </c>
      <c r="AY157" s="13" t="s">
        <v>137</v>
      </c>
      <c r="BE157" s="166">
        <f>IF(O157="základná",K157,0)</f>
        <v>0</v>
      </c>
      <c r="BF157" s="166">
        <f>IF(O157="znížená",K157,0)</f>
        <v>0</v>
      </c>
      <c r="BG157" s="166">
        <f>IF(O157="zákl. prenesená",K157,0)</f>
        <v>0</v>
      </c>
      <c r="BH157" s="166">
        <f>IF(O157="zníž. prenesená",K157,0)</f>
        <v>0</v>
      </c>
      <c r="BI157" s="166">
        <f>IF(O157="nulová",K157,0)</f>
        <v>0</v>
      </c>
      <c r="BJ157" s="13" t="s">
        <v>112</v>
      </c>
      <c r="BK157" s="167">
        <f>ROUND(P157*H157,3)</f>
        <v>0</v>
      </c>
      <c r="BL157" s="13" t="s">
        <v>223</v>
      </c>
      <c r="BM157" s="13" t="s">
        <v>547</v>
      </c>
    </row>
    <row r="158" spans="2:65" s="1" customFormat="1" ht="16.5" customHeight="1">
      <c r="B158" s="122"/>
      <c r="C158" s="155" t="s">
        <v>548</v>
      </c>
      <c r="D158" s="155" t="s">
        <v>140</v>
      </c>
      <c r="E158" s="156" t="s">
        <v>549</v>
      </c>
      <c r="F158" s="157" t="s">
        <v>550</v>
      </c>
      <c r="G158" s="158" t="s">
        <v>159</v>
      </c>
      <c r="H158" s="159">
        <v>2</v>
      </c>
      <c r="I158" s="160"/>
      <c r="J158" s="160"/>
      <c r="K158" s="159">
        <f>ROUND(P158*H158,3)</f>
        <v>0</v>
      </c>
      <c r="L158" s="157" t="s">
        <v>164</v>
      </c>
      <c r="M158" s="27"/>
      <c r="N158" s="161" t="s">
        <v>1</v>
      </c>
      <c r="O158" s="162" t="s">
        <v>44</v>
      </c>
      <c r="P158" s="163">
        <f>I158+J158</f>
        <v>0</v>
      </c>
      <c r="Q158" s="163">
        <f>ROUND(I158*H158,3)</f>
        <v>0</v>
      </c>
      <c r="R158" s="163">
        <f>ROUND(J158*H158,3)</f>
        <v>0</v>
      </c>
      <c r="S158" s="45"/>
      <c r="T158" s="164">
        <f>S158*H158</f>
        <v>0</v>
      </c>
      <c r="U158" s="164">
        <v>3.8999999999999999E-4</v>
      </c>
      <c r="V158" s="164">
        <f>U158*H158</f>
        <v>7.7999999999999999E-4</v>
      </c>
      <c r="W158" s="164">
        <v>3.4199999999999999E-3</v>
      </c>
      <c r="X158" s="165">
        <f>W158*H158</f>
        <v>6.8399999999999997E-3</v>
      </c>
      <c r="AR158" s="13" t="s">
        <v>223</v>
      </c>
      <c r="AT158" s="13" t="s">
        <v>140</v>
      </c>
      <c r="AU158" s="13" t="s">
        <v>112</v>
      </c>
      <c r="AY158" s="13" t="s">
        <v>137</v>
      </c>
      <c r="BE158" s="166">
        <f>IF(O158="základná",K158,0)</f>
        <v>0</v>
      </c>
      <c r="BF158" s="166">
        <f>IF(O158="znížená",K158,0)</f>
        <v>0</v>
      </c>
      <c r="BG158" s="166">
        <f>IF(O158="zákl. prenesená",K158,0)</f>
        <v>0</v>
      </c>
      <c r="BH158" s="166">
        <f>IF(O158="zníž. prenesená",K158,0)</f>
        <v>0</v>
      </c>
      <c r="BI158" s="166">
        <f>IF(O158="nulová",K158,0)</f>
        <v>0</v>
      </c>
      <c r="BJ158" s="13" t="s">
        <v>112</v>
      </c>
      <c r="BK158" s="167">
        <f>ROUND(P158*H158,3)</f>
        <v>0</v>
      </c>
      <c r="BL158" s="13" t="s">
        <v>223</v>
      </c>
      <c r="BM158" s="13" t="s">
        <v>551</v>
      </c>
    </row>
    <row r="159" spans="2:65" s="1" customFormat="1" ht="16.5" customHeight="1">
      <c r="B159" s="122"/>
      <c r="C159" s="155" t="s">
        <v>552</v>
      </c>
      <c r="D159" s="155" t="s">
        <v>140</v>
      </c>
      <c r="E159" s="156" t="s">
        <v>553</v>
      </c>
      <c r="F159" s="157" t="s">
        <v>554</v>
      </c>
      <c r="G159" s="158" t="s">
        <v>143</v>
      </c>
      <c r="H159" s="159">
        <v>1</v>
      </c>
      <c r="I159" s="160"/>
      <c r="J159" s="160"/>
      <c r="K159" s="159">
        <f>ROUND(P159*H159,3)</f>
        <v>0</v>
      </c>
      <c r="L159" s="157" t="s">
        <v>1</v>
      </c>
      <c r="M159" s="27"/>
      <c r="N159" s="161" t="s">
        <v>1</v>
      </c>
      <c r="O159" s="162" t="s">
        <v>44</v>
      </c>
      <c r="P159" s="163">
        <f>I159+J159</f>
        <v>0</v>
      </c>
      <c r="Q159" s="163">
        <f>ROUND(I159*H159,3)</f>
        <v>0</v>
      </c>
      <c r="R159" s="163">
        <f>ROUND(J159*H159,3)</f>
        <v>0</v>
      </c>
      <c r="S159" s="45"/>
      <c r="T159" s="164">
        <f>S159*H159</f>
        <v>0</v>
      </c>
      <c r="U159" s="164">
        <v>1E-4</v>
      </c>
      <c r="V159" s="164">
        <f>U159*H159</f>
        <v>1E-4</v>
      </c>
      <c r="W159" s="164">
        <v>0</v>
      </c>
      <c r="X159" s="165">
        <f>W159*H159</f>
        <v>0</v>
      </c>
      <c r="AR159" s="13" t="s">
        <v>223</v>
      </c>
      <c r="AT159" s="13" t="s">
        <v>140</v>
      </c>
      <c r="AU159" s="13" t="s">
        <v>112</v>
      </c>
      <c r="AY159" s="13" t="s">
        <v>137</v>
      </c>
      <c r="BE159" s="166">
        <f>IF(O159="základná",K159,0)</f>
        <v>0</v>
      </c>
      <c r="BF159" s="166">
        <f>IF(O159="znížená",K159,0)</f>
        <v>0</v>
      </c>
      <c r="BG159" s="166">
        <f>IF(O159="zákl. prenesená",K159,0)</f>
        <v>0</v>
      </c>
      <c r="BH159" s="166">
        <f>IF(O159="zníž. prenesená",K159,0)</f>
        <v>0</v>
      </c>
      <c r="BI159" s="166">
        <f>IF(O159="nulová",K159,0)</f>
        <v>0</v>
      </c>
      <c r="BJ159" s="13" t="s">
        <v>112</v>
      </c>
      <c r="BK159" s="167">
        <f>ROUND(P159*H159,3)</f>
        <v>0</v>
      </c>
      <c r="BL159" s="13" t="s">
        <v>223</v>
      </c>
      <c r="BM159" s="13" t="s">
        <v>555</v>
      </c>
    </row>
    <row r="160" spans="2:65" s="1" customFormat="1" ht="16.5" customHeight="1">
      <c r="B160" s="122"/>
      <c r="C160" s="155" t="s">
        <v>556</v>
      </c>
      <c r="D160" s="155" t="s">
        <v>140</v>
      </c>
      <c r="E160" s="156" t="s">
        <v>557</v>
      </c>
      <c r="F160" s="157" t="s">
        <v>558</v>
      </c>
      <c r="G160" s="158" t="s">
        <v>226</v>
      </c>
      <c r="H160" s="159">
        <v>2.1999999999999999E-2</v>
      </c>
      <c r="I160" s="160"/>
      <c r="J160" s="160"/>
      <c r="K160" s="159">
        <f>ROUND(P160*H160,3)</f>
        <v>0</v>
      </c>
      <c r="L160" s="157" t="s">
        <v>164</v>
      </c>
      <c r="M160" s="27"/>
      <c r="N160" s="161" t="s">
        <v>1</v>
      </c>
      <c r="O160" s="162" t="s">
        <v>44</v>
      </c>
      <c r="P160" s="163">
        <f>I160+J160</f>
        <v>0</v>
      </c>
      <c r="Q160" s="163">
        <f>ROUND(I160*H160,3)</f>
        <v>0</v>
      </c>
      <c r="R160" s="163">
        <f>ROUND(J160*H160,3)</f>
        <v>0</v>
      </c>
      <c r="S160" s="45"/>
      <c r="T160" s="164">
        <f>S160*H160</f>
        <v>0</v>
      </c>
      <c r="U160" s="164">
        <v>0</v>
      </c>
      <c r="V160" s="164">
        <f>U160*H160</f>
        <v>0</v>
      </c>
      <c r="W160" s="164">
        <v>0</v>
      </c>
      <c r="X160" s="165">
        <f>W160*H160</f>
        <v>0</v>
      </c>
      <c r="AR160" s="13" t="s">
        <v>223</v>
      </c>
      <c r="AT160" s="13" t="s">
        <v>140</v>
      </c>
      <c r="AU160" s="13" t="s">
        <v>112</v>
      </c>
      <c r="AY160" s="13" t="s">
        <v>137</v>
      </c>
      <c r="BE160" s="166">
        <f>IF(O160="základná",K160,0)</f>
        <v>0</v>
      </c>
      <c r="BF160" s="166">
        <f>IF(O160="znížená",K160,0)</f>
        <v>0</v>
      </c>
      <c r="BG160" s="166">
        <f>IF(O160="zákl. prenesená",K160,0)</f>
        <v>0</v>
      </c>
      <c r="BH160" s="166">
        <f>IF(O160="zníž. prenesená",K160,0)</f>
        <v>0</v>
      </c>
      <c r="BI160" s="166">
        <f>IF(O160="nulová",K160,0)</f>
        <v>0</v>
      </c>
      <c r="BJ160" s="13" t="s">
        <v>112</v>
      </c>
      <c r="BK160" s="167">
        <f>ROUND(P160*H160,3)</f>
        <v>0</v>
      </c>
      <c r="BL160" s="13" t="s">
        <v>223</v>
      </c>
      <c r="BM160" s="13" t="s">
        <v>559</v>
      </c>
    </row>
    <row r="161" spans="2:65" s="10" customFormat="1" ht="22.95" customHeight="1">
      <c r="B161" s="141"/>
      <c r="D161" s="142" t="s">
        <v>73</v>
      </c>
      <c r="E161" s="153" t="s">
        <v>560</v>
      </c>
      <c r="F161" s="153" t="s">
        <v>561</v>
      </c>
      <c r="I161" s="144"/>
      <c r="J161" s="144"/>
      <c r="K161" s="154">
        <f>BK161</f>
        <v>0</v>
      </c>
      <c r="M161" s="141"/>
      <c r="N161" s="146"/>
      <c r="O161" s="147"/>
      <c r="P161" s="147"/>
      <c r="Q161" s="148">
        <f>SUM(Q162:Q174)</f>
        <v>0</v>
      </c>
      <c r="R161" s="148">
        <f>SUM(R162:R174)</f>
        <v>0</v>
      </c>
      <c r="S161" s="147"/>
      <c r="T161" s="149">
        <f>SUM(T162:T174)</f>
        <v>0</v>
      </c>
      <c r="U161" s="147"/>
      <c r="V161" s="149">
        <f>SUM(V162:V174)</f>
        <v>0.1216</v>
      </c>
      <c r="W161" s="147"/>
      <c r="X161" s="150">
        <f>SUM(X162:X174)</f>
        <v>0.63839999999999997</v>
      </c>
      <c r="AR161" s="142" t="s">
        <v>112</v>
      </c>
      <c r="AT161" s="151" t="s">
        <v>73</v>
      </c>
      <c r="AU161" s="151" t="s">
        <v>82</v>
      </c>
      <c r="AY161" s="142" t="s">
        <v>137</v>
      </c>
      <c r="BK161" s="152">
        <f>SUM(BK162:BK174)</f>
        <v>0</v>
      </c>
    </row>
    <row r="162" spans="2:65" s="1" customFormat="1" ht="16.5" customHeight="1">
      <c r="B162" s="122"/>
      <c r="C162" s="155" t="s">
        <v>562</v>
      </c>
      <c r="D162" s="155" t="s">
        <v>140</v>
      </c>
      <c r="E162" s="156" t="s">
        <v>563</v>
      </c>
      <c r="F162" s="157" t="s">
        <v>564</v>
      </c>
      <c r="G162" s="158" t="s">
        <v>565</v>
      </c>
      <c r="H162" s="159">
        <v>42</v>
      </c>
      <c r="I162" s="160"/>
      <c r="J162" s="160"/>
      <c r="K162" s="159">
        <f t="shared" ref="K162:K174" si="45">ROUND(P162*H162,3)</f>
        <v>0</v>
      </c>
      <c r="L162" s="157" t="s">
        <v>1</v>
      </c>
      <c r="M162" s="27"/>
      <c r="N162" s="161" t="s">
        <v>1</v>
      </c>
      <c r="O162" s="162" t="s">
        <v>44</v>
      </c>
      <c r="P162" s="163">
        <f t="shared" ref="P162:P174" si="46">I162+J162</f>
        <v>0</v>
      </c>
      <c r="Q162" s="163">
        <f t="shared" ref="Q162:Q174" si="47">ROUND(I162*H162,3)</f>
        <v>0</v>
      </c>
      <c r="R162" s="163">
        <f t="shared" ref="R162:R174" si="48">ROUND(J162*H162,3)</f>
        <v>0</v>
      </c>
      <c r="S162" s="45"/>
      <c r="T162" s="164">
        <f t="shared" ref="T162:T174" si="49">S162*H162</f>
        <v>0</v>
      </c>
      <c r="U162" s="164">
        <v>0</v>
      </c>
      <c r="V162" s="164">
        <f t="shared" ref="V162:V174" si="50">U162*H162</f>
        <v>0</v>
      </c>
      <c r="W162" s="164">
        <v>1.52E-2</v>
      </c>
      <c r="X162" s="165">
        <f t="shared" ref="X162:X174" si="51">W162*H162</f>
        <v>0.63839999999999997</v>
      </c>
      <c r="AR162" s="13" t="s">
        <v>223</v>
      </c>
      <c r="AT162" s="13" t="s">
        <v>140</v>
      </c>
      <c r="AU162" s="13" t="s">
        <v>112</v>
      </c>
      <c r="AY162" s="13" t="s">
        <v>137</v>
      </c>
      <c r="BE162" s="166">
        <f t="shared" ref="BE162:BE174" si="52">IF(O162="základná",K162,0)</f>
        <v>0</v>
      </c>
      <c r="BF162" s="166">
        <f t="shared" ref="BF162:BF174" si="53">IF(O162="znížená",K162,0)</f>
        <v>0</v>
      </c>
      <c r="BG162" s="166">
        <f t="shared" ref="BG162:BG174" si="54">IF(O162="zákl. prenesená",K162,0)</f>
        <v>0</v>
      </c>
      <c r="BH162" s="166">
        <f t="shared" ref="BH162:BH174" si="55">IF(O162="zníž. prenesená",K162,0)</f>
        <v>0</v>
      </c>
      <c r="BI162" s="166">
        <f t="shared" ref="BI162:BI174" si="56">IF(O162="nulová",K162,0)</f>
        <v>0</v>
      </c>
      <c r="BJ162" s="13" t="s">
        <v>112</v>
      </c>
      <c r="BK162" s="167">
        <f t="shared" ref="BK162:BK174" si="57">ROUND(P162*H162,3)</f>
        <v>0</v>
      </c>
      <c r="BL162" s="13" t="s">
        <v>223</v>
      </c>
      <c r="BM162" s="13" t="s">
        <v>566</v>
      </c>
    </row>
    <row r="163" spans="2:65" s="1" customFormat="1" ht="16.5" customHeight="1">
      <c r="B163" s="122"/>
      <c r="C163" s="155" t="s">
        <v>567</v>
      </c>
      <c r="D163" s="155" t="s">
        <v>140</v>
      </c>
      <c r="E163" s="156" t="s">
        <v>568</v>
      </c>
      <c r="F163" s="157" t="s">
        <v>569</v>
      </c>
      <c r="G163" s="158" t="s">
        <v>143</v>
      </c>
      <c r="H163" s="159">
        <v>8</v>
      </c>
      <c r="I163" s="160"/>
      <c r="J163" s="160"/>
      <c r="K163" s="159">
        <f t="shared" si="45"/>
        <v>0</v>
      </c>
      <c r="L163" s="157" t="s">
        <v>164</v>
      </c>
      <c r="M163" s="27"/>
      <c r="N163" s="161" t="s">
        <v>1</v>
      </c>
      <c r="O163" s="162" t="s">
        <v>44</v>
      </c>
      <c r="P163" s="163">
        <f t="shared" si="46"/>
        <v>0</v>
      </c>
      <c r="Q163" s="163">
        <f t="shared" si="47"/>
        <v>0</v>
      </c>
      <c r="R163" s="163">
        <f t="shared" si="48"/>
        <v>0</v>
      </c>
      <c r="S163" s="45"/>
      <c r="T163" s="164">
        <f t="shared" si="49"/>
        <v>0</v>
      </c>
      <c r="U163" s="164">
        <v>2.7E-4</v>
      </c>
      <c r="V163" s="164">
        <f t="shared" si="50"/>
        <v>2.16E-3</v>
      </c>
      <c r="W163" s="164">
        <v>0</v>
      </c>
      <c r="X163" s="165">
        <f t="shared" si="51"/>
        <v>0</v>
      </c>
      <c r="AR163" s="13" t="s">
        <v>223</v>
      </c>
      <c r="AT163" s="13" t="s">
        <v>140</v>
      </c>
      <c r="AU163" s="13" t="s">
        <v>112</v>
      </c>
      <c r="AY163" s="13" t="s">
        <v>137</v>
      </c>
      <c r="BE163" s="166">
        <f t="shared" si="52"/>
        <v>0</v>
      </c>
      <c r="BF163" s="166">
        <f t="shared" si="53"/>
        <v>0</v>
      </c>
      <c r="BG163" s="166">
        <f t="shared" si="54"/>
        <v>0</v>
      </c>
      <c r="BH163" s="166">
        <f t="shared" si="55"/>
        <v>0</v>
      </c>
      <c r="BI163" s="166">
        <f t="shared" si="56"/>
        <v>0</v>
      </c>
      <c r="BJ163" s="13" t="s">
        <v>112</v>
      </c>
      <c r="BK163" s="167">
        <f t="shared" si="57"/>
        <v>0</v>
      </c>
      <c r="BL163" s="13" t="s">
        <v>223</v>
      </c>
      <c r="BM163" s="13" t="s">
        <v>570</v>
      </c>
    </row>
    <row r="164" spans="2:65" s="1" customFormat="1" ht="16.5" customHeight="1">
      <c r="B164" s="122"/>
      <c r="C164" s="177" t="s">
        <v>571</v>
      </c>
      <c r="D164" s="177" t="s">
        <v>309</v>
      </c>
      <c r="E164" s="178" t="s">
        <v>572</v>
      </c>
      <c r="F164" s="179" t="s">
        <v>573</v>
      </c>
      <c r="G164" s="180" t="s">
        <v>143</v>
      </c>
      <c r="H164" s="181">
        <v>8</v>
      </c>
      <c r="I164" s="182"/>
      <c r="J164" s="183"/>
      <c r="K164" s="181">
        <f t="shared" si="45"/>
        <v>0</v>
      </c>
      <c r="L164" s="179" t="s">
        <v>164</v>
      </c>
      <c r="M164" s="184"/>
      <c r="N164" s="185" t="s">
        <v>1</v>
      </c>
      <c r="O164" s="162" t="s">
        <v>44</v>
      </c>
      <c r="P164" s="163">
        <f t="shared" si="46"/>
        <v>0</v>
      </c>
      <c r="Q164" s="163">
        <f t="shared" si="47"/>
        <v>0</v>
      </c>
      <c r="R164" s="163">
        <f t="shared" si="48"/>
        <v>0</v>
      </c>
      <c r="S164" s="45"/>
      <c r="T164" s="164">
        <f t="shared" si="49"/>
        <v>0</v>
      </c>
      <c r="U164" s="164">
        <v>1.0699999999999999E-2</v>
      </c>
      <c r="V164" s="164">
        <f t="shared" si="50"/>
        <v>8.5599999999999996E-2</v>
      </c>
      <c r="W164" s="164">
        <v>0</v>
      </c>
      <c r="X164" s="165">
        <f t="shared" si="51"/>
        <v>0</v>
      </c>
      <c r="AR164" s="13" t="s">
        <v>300</v>
      </c>
      <c r="AT164" s="13" t="s">
        <v>309</v>
      </c>
      <c r="AU164" s="13" t="s">
        <v>112</v>
      </c>
      <c r="AY164" s="13" t="s">
        <v>137</v>
      </c>
      <c r="BE164" s="166">
        <f t="shared" si="52"/>
        <v>0</v>
      </c>
      <c r="BF164" s="166">
        <f t="shared" si="53"/>
        <v>0</v>
      </c>
      <c r="BG164" s="166">
        <f t="shared" si="54"/>
        <v>0</v>
      </c>
      <c r="BH164" s="166">
        <f t="shared" si="55"/>
        <v>0</v>
      </c>
      <c r="BI164" s="166">
        <f t="shared" si="56"/>
        <v>0</v>
      </c>
      <c r="BJ164" s="13" t="s">
        <v>112</v>
      </c>
      <c r="BK164" s="167">
        <f t="shared" si="57"/>
        <v>0</v>
      </c>
      <c r="BL164" s="13" t="s">
        <v>223</v>
      </c>
      <c r="BM164" s="13" t="s">
        <v>574</v>
      </c>
    </row>
    <row r="165" spans="2:65" s="1" customFormat="1" ht="16.5" customHeight="1">
      <c r="B165" s="122"/>
      <c r="C165" s="155" t="s">
        <v>575</v>
      </c>
      <c r="D165" s="155" t="s">
        <v>140</v>
      </c>
      <c r="E165" s="156" t="s">
        <v>576</v>
      </c>
      <c r="F165" s="157" t="s">
        <v>577</v>
      </c>
      <c r="G165" s="158" t="s">
        <v>565</v>
      </c>
      <c r="H165" s="159">
        <v>1</v>
      </c>
      <c r="I165" s="160"/>
      <c r="J165" s="160"/>
      <c r="K165" s="159">
        <f t="shared" si="45"/>
        <v>0</v>
      </c>
      <c r="L165" s="157" t="s">
        <v>164</v>
      </c>
      <c r="M165" s="27"/>
      <c r="N165" s="161" t="s">
        <v>1</v>
      </c>
      <c r="O165" s="162" t="s">
        <v>44</v>
      </c>
      <c r="P165" s="163">
        <f t="shared" si="46"/>
        <v>0</v>
      </c>
      <c r="Q165" s="163">
        <f t="shared" si="47"/>
        <v>0</v>
      </c>
      <c r="R165" s="163">
        <f t="shared" si="48"/>
        <v>0</v>
      </c>
      <c r="S165" s="45"/>
      <c r="T165" s="164">
        <f t="shared" si="49"/>
        <v>0</v>
      </c>
      <c r="U165" s="164">
        <v>2.5000000000000001E-4</v>
      </c>
      <c r="V165" s="164">
        <f t="shared" si="50"/>
        <v>2.5000000000000001E-4</v>
      </c>
      <c r="W165" s="164">
        <v>0</v>
      </c>
      <c r="X165" s="165">
        <f t="shared" si="51"/>
        <v>0</v>
      </c>
      <c r="AR165" s="13" t="s">
        <v>223</v>
      </c>
      <c r="AT165" s="13" t="s">
        <v>140</v>
      </c>
      <c r="AU165" s="13" t="s">
        <v>112</v>
      </c>
      <c r="AY165" s="13" t="s">
        <v>137</v>
      </c>
      <c r="BE165" s="166">
        <f t="shared" si="52"/>
        <v>0</v>
      </c>
      <c r="BF165" s="166">
        <f t="shared" si="53"/>
        <v>0</v>
      </c>
      <c r="BG165" s="166">
        <f t="shared" si="54"/>
        <v>0</v>
      </c>
      <c r="BH165" s="166">
        <f t="shared" si="55"/>
        <v>0</v>
      </c>
      <c r="BI165" s="166">
        <f t="shared" si="56"/>
        <v>0</v>
      </c>
      <c r="BJ165" s="13" t="s">
        <v>112</v>
      </c>
      <c r="BK165" s="167">
        <f t="shared" si="57"/>
        <v>0</v>
      </c>
      <c r="BL165" s="13" t="s">
        <v>223</v>
      </c>
      <c r="BM165" s="13" t="s">
        <v>578</v>
      </c>
    </row>
    <row r="166" spans="2:65" s="1" customFormat="1" ht="16.5" customHeight="1">
      <c r="B166" s="122"/>
      <c r="C166" s="177" t="s">
        <v>579</v>
      </c>
      <c r="D166" s="177" t="s">
        <v>309</v>
      </c>
      <c r="E166" s="178" t="s">
        <v>580</v>
      </c>
      <c r="F166" s="179" t="s">
        <v>581</v>
      </c>
      <c r="G166" s="180" t="s">
        <v>143</v>
      </c>
      <c r="H166" s="181">
        <v>1</v>
      </c>
      <c r="I166" s="182"/>
      <c r="J166" s="183"/>
      <c r="K166" s="181">
        <f t="shared" si="45"/>
        <v>0</v>
      </c>
      <c r="L166" s="179" t="s">
        <v>1</v>
      </c>
      <c r="M166" s="184"/>
      <c r="N166" s="185" t="s">
        <v>1</v>
      </c>
      <c r="O166" s="162" t="s">
        <v>44</v>
      </c>
      <c r="P166" s="163">
        <f t="shared" si="46"/>
        <v>0</v>
      </c>
      <c r="Q166" s="163">
        <f t="shared" si="47"/>
        <v>0</v>
      </c>
      <c r="R166" s="163">
        <f t="shared" si="48"/>
        <v>0</v>
      </c>
      <c r="S166" s="45"/>
      <c r="T166" s="164">
        <f t="shared" si="49"/>
        <v>0</v>
      </c>
      <c r="U166" s="164">
        <v>0.02</v>
      </c>
      <c r="V166" s="164">
        <f t="shared" si="50"/>
        <v>0.02</v>
      </c>
      <c r="W166" s="164">
        <v>0</v>
      </c>
      <c r="X166" s="165">
        <f t="shared" si="51"/>
        <v>0</v>
      </c>
      <c r="AR166" s="13" t="s">
        <v>300</v>
      </c>
      <c r="AT166" s="13" t="s">
        <v>309</v>
      </c>
      <c r="AU166" s="13" t="s">
        <v>112</v>
      </c>
      <c r="AY166" s="13" t="s">
        <v>137</v>
      </c>
      <c r="BE166" s="166">
        <f t="shared" si="52"/>
        <v>0</v>
      </c>
      <c r="BF166" s="166">
        <f t="shared" si="53"/>
        <v>0</v>
      </c>
      <c r="BG166" s="166">
        <f t="shared" si="54"/>
        <v>0</v>
      </c>
      <c r="BH166" s="166">
        <f t="shared" si="55"/>
        <v>0</v>
      </c>
      <c r="BI166" s="166">
        <f t="shared" si="56"/>
        <v>0</v>
      </c>
      <c r="BJ166" s="13" t="s">
        <v>112</v>
      </c>
      <c r="BK166" s="167">
        <f t="shared" si="57"/>
        <v>0</v>
      </c>
      <c r="BL166" s="13" t="s">
        <v>223</v>
      </c>
      <c r="BM166" s="13" t="s">
        <v>582</v>
      </c>
    </row>
    <row r="167" spans="2:65" s="1" customFormat="1" ht="16.5" customHeight="1">
      <c r="B167" s="122"/>
      <c r="C167" s="155" t="s">
        <v>583</v>
      </c>
      <c r="D167" s="155" t="s">
        <v>140</v>
      </c>
      <c r="E167" s="156" t="s">
        <v>584</v>
      </c>
      <c r="F167" s="157" t="s">
        <v>585</v>
      </c>
      <c r="G167" s="158" t="s">
        <v>143</v>
      </c>
      <c r="H167" s="159">
        <v>9</v>
      </c>
      <c r="I167" s="160"/>
      <c r="J167" s="160"/>
      <c r="K167" s="159">
        <f t="shared" si="45"/>
        <v>0</v>
      </c>
      <c r="L167" s="157" t="s">
        <v>164</v>
      </c>
      <c r="M167" s="27"/>
      <c r="N167" s="161" t="s">
        <v>1</v>
      </c>
      <c r="O167" s="162" t="s">
        <v>44</v>
      </c>
      <c r="P167" s="163">
        <f t="shared" si="46"/>
        <v>0</v>
      </c>
      <c r="Q167" s="163">
        <f t="shared" si="47"/>
        <v>0</v>
      </c>
      <c r="R167" s="163">
        <f t="shared" si="48"/>
        <v>0</v>
      </c>
      <c r="S167" s="45"/>
      <c r="T167" s="164">
        <f t="shared" si="49"/>
        <v>0</v>
      </c>
      <c r="U167" s="164">
        <v>2.5999999999999998E-4</v>
      </c>
      <c r="V167" s="164">
        <f t="shared" si="50"/>
        <v>2.3399999999999996E-3</v>
      </c>
      <c r="W167" s="164">
        <v>0</v>
      </c>
      <c r="X167" s="165">
        <f t="shared" si="51"/>
        <v>0</v>
      </c>
      <c r="AR167" s="13" t="s">
        <v>223</v>
      </c>
      <c r="AT167" s="13" t="s">
        <v>140</v>
      </c>
      <c r="AU167" s="13" t="s">
        <v>112</v>
      </c>
      <c r="AY167" s="13" t="s">
        <v>137</v>
      </c>
      <c r="BE167" s="166">
        <f t="shared" si="52"/>
        <v>0</v>
      </c>
      <c r="BF167" s="166">
        <f t="shared" si="53"/>
        <v>0</v>
      </c>
      <c r="BG167" s="166">
        <f t="shared" si="54"/>
        <v>0</v>
      </c>
      <c r="BH167" s="166">
        <f t="shared" si="55"/>
        <v>0</v>
      </c>
      <c r="BI167" s="166">
        <f t="shared" si="56"/>
        <v>0</v>
      </c>
      <c r="BJ167" s="13" t="s">
        <v>112</v>
      </c>
      <c r="BK167" s="167">
        <f t="shared" si="57"/>
        <v>0</v>
      </c>
      <c r="BL167" s="13" t="s">
        <v>223</v>
      </c>
      <c r="BM167" s="13" t="s">
        <v>586</v>
      </c>
    </row>
    <row r="168" spans="2:65" s="1" customFormat="1" ht="16.5" customHeight="1">
      <c r="B168" s="122"/>
      <c r="C168" s="177" t="s">
        <v>587</v>
      </c>
      <c r="D168" s="177" t="s">
        <v>309</v>
      </c>
      <c r="E168" s="178" t="s">
        <v>588</v>
      </c>
      <c r="F168" s="179" t="s">
        <v>589</v>
      </c>
      <c r="G168" s="180" t="s">
        <v>143</v>
      </c>
      <c r="H168" s="181">
        <v>9</v>
      </c>
      <c r="I168" s="182"/>
      <c r="J168" s="183"/>
      <c r="K168" s="181">
        <f t="shared" si="45"/>
        <v>0</v>
      </c>
      <c r="L168" s="179" t="s">
        <v>1</v>
      </c>
      <c r="M168" s="184"/>
      <c r="N168" s="185" t="s">
        <v>1</v>
      </c>
      <c r="O168" s="162" t="s">
        <v>44</v>
      </c>
      <c r="P168" s="163">
        <f t="shared" si="46"/>
        <v>0</v>
      </c>
      <c r="Q168" s="163">
        <f t="shared" si="47"/>
        <v>0</v>
      </c>
      <c r="R168" s="163">
        <f t="shared" si="48"/>
        <v>0</v>
      </c>
      <c r="S168" s="45"/>
      <c r="T168" s="164">
        <f t="shared" si="49"/>
        <v>0</v>
      </c>
      <c r="U168" s="164">
        <v>1E-3</v>
      </c>
      <c r="V168" s="164">
        <f t="shared" si="50"/>
        <v>9.0000000000000011E-3</v>
      </c>
      <c r="W168" s="164">
        <v>0</v>
      </c>
      <c r="X168" s="165">
        <f t="shared" si="51"/>
        <v>0</v>
      </c>
      <c r="AR168" s="13" t="s">
        <v>300</v>
      </c>
      <c r="AT168" s="13" t="s">
        <v>309</v>
      </c>
      <c r="AU168" s="13" t="s">
        <v>112</v>
      </c>
      <c r="AY168" s="13" t="s">
        <v>137</v>
      </c>
      <c r="BE168" s="166">
        <f t="shared" si="52"/>
        <v>0</v>
      </c>
      <c r="BF168" s="166">
        <f t="shared" si="53"/>
        <v>0</v>
      </c>
      <c r="BG168" s="166">
        <f t="shared" si="54"/>
        <v>0</v>
      </c>
      <c r="BH168" s="166">
        <f t="shared" si="55"/>
        <v>0</v>
      </c>
      <c r="BI168" s="166">
        <f t="shared" si="56"/>
        <v>0</v>
      </c>
      <c r="BJ168" s="13" t="s">
        <v>112</v>
      </c>
      <c r="BK168" s="167">
        <f t="shared" si="57"/>
        <v>0</v>
      </c>
      <c r="BL168" s="13" t="s">
        <v>223</v>
      </c>
      <c r="BM168" s="13" t="s">
        <v>590</v>
      </c>
    </row>
    <row r="169" spans="2:65" s="1" customFormat="1" ht="16.5" customHeight="1">
      <c r="B169" s="122"/>
      <c r="C169" s="155" t="s">
        <v>591</v>
      </c>
      <c r="D169" s="155" t="s">
        <v>140</v>
      </c>
      <c r="E169" s="156" t="s">
        <v>592</v>
      </c>
      <c r="F169" s="157" t="s">
        <v>593</v>
      </c>
      <c r="G169" s="158" t="s">
        <v>143</v>
      </c>
      <c r="H169" s="159">
        <v>9</v>
      </c>
      <c r="I169" s="160"/>
      <c r="J169" s="160"/>
      <c r="K169" s="159">
        <f t="shared" si="45"/>
        <v>0</v>
      </c>
      <c r="L169" s="157" t="s">
        <v>594</v>
      </c>
      <c r="M169" s="27"/>
      <c r="N169" s="161" t="s">
        <v>1</v>
      </c>
      <c r="O169" s="162" t="s">
        <v>44</v>
      </c>
      <c r="P169" s="163">
        <f t="shared" si="46"/>
        <v>0</v>
      </c>
      <c r="Q169" s="163">
        <f t="shared" si="47"/>
        <v>0</v>
      </c>
      <c r="R169" s="163">
        <f t="shared" si="48"/>
        <v>0</v>
      </c>
      <c r="S169" s="45"/>
      <c r="T169" s="164">
        <f t="shared" si="49"/>
        <v>0</v>
      </c>
      <c r="U169" s="164">
        <v>1.0000000000000001E-5</v>
      </c>
      <c r="V169" s="164">
        <f t="shared" si="50"/>
        <v>9.0000000000000006E-5</v>
      </c>
      <c r="W169" s="164">
        <v>0</v>
      </c>
      <c r="X169" s="165">
        <f t="shared" si="51"/>
        <v>0</v>
      </c>
      <c r="AR169" s="13" t="s">
        <v>223</v>
      </c>
      <c r="AT169" s="13" t="s">
        <v>140</v>
      </c>
      <c r="AU169" s="13" t="s">
        <v>112</v>
      </c>
      <c r="AY169" s="13" t="s">
        <v>137</v>
      </c>
      <c r="BE169" s="166">
        <f t="shared" si="52"/>
        <v>0</v>
      </c>
      <c r="BF169" s="166">
        <f t="shared" si="53"/>
        <v>0</v>
      </c>
      <c r="BG169" s="166">
        <f t="shared" si="54"/>
        <v>0</v>
      </c>
      <c r="BH169" s="166">
        <f t="shared" si="55"/>
        <v>0</v>
      </c>
      <c r="BI169" s="166">
        <f t="shared" si="56"/>
        <v>0</v>
      </c>
      <c r="BJ169" s="13" t="s">
        <v>112</v>
      </c>
      <c r="BK169" s="167">
        <f t="shared" si="57"/>
        <v>0</v>
      </c>
      <c r="BL169" s="13" t="s">
        <v>223</v>
      </c>
      <c r="BM169" s="13" t="s">
        <v>595</v>
      </c>
    </row>
    <row r="170" spans="2:65" s="1" customFormat="1" ht="16.5" customHeight="1">
      <c r="B170" s="122"/>
      <c r="C170" s="177" t="s">
        <v>596</v>
      </c>
      <c r="D170" s="177" t="s">
        <v>309</v>
      </c>
      <c r="E170" s="178" t="s">
        <v>597</v>
      </c>
      <c r="F170" s="179" t="s">
        <v>598</v>
      </c>
      <c r="G170" s="180" t="s">
        <v>143</v>
      </c>
      <c r="H170" s="181">
        <v>9</v>
      </c>
      <c r="I170" s="182"/>
      <c r="J170" s="183"/>
      <c r="K170" s="181">
        <f t="shared" si="45"/>
        <v>0</v>
      </c>
      <c r="L170" s="179" t="s">
        <v>594</v>
      </c>
      <c r="M170" s="184"/>
      <c r="N170" s="185" t="s">
        <v>1</v>
      </c>
      <c r="O170" s="162" t="s">
        <v>44</v>
      </c>
      <c r="P170" s="163">
        <f t="shared" si="46"/>
        <v>0</v>
      </c>
      <c r="Q170" s="163">
        <f t="shared" si="47"/>
        <v>0</v>
      </c>
      <c r="R170" s="163">
        <f t="shared" si="48"/>
        <v>0</v>
      </c>
      <c r="S170" s="45"/>
      <c r="T170" s="164">
        <f t="shared" si="49"/>
        <v>0</v>
      </c>
      <c r="U170" s="164">
        <v>1.0000000000000001E-5</v>
      </c>
      <c r="V170" s="164">
        <f t="shared" si="50"/>
        <v>9.0000000000000006E-5</v>
      </c>
      <c r="W170" s="164">
        <v>0</v>
      </c>
      <c r="X170" s="165">
        <f t="shared" si="51"/>
        <v>0</v>
      </c>
      <c r="AR170" s="13" t="s">
        <v>300</v>
      </c>
      <c r="AT170" s="13" t="s">
        <v>309</v>
      </c>
      <c r="AU170" s="13" t="s">
        <v>112</v>
      </c>
      <c r="AY170" s="13" t="s">
        <v>137</v>
      </c>
      <c r="BE170" s="166">
        <f t="shared" si="52"/>
        <v>0</v>
      </c>
      <c r="BF170" s="166">
        <f t="shared" si="53"/>
        <v>0</v>
      </c>
      <c r="BG170" s="166">
        <f t="shared" si="54"/>
        <v>0</v>
      </c>
      <c r="BH170" s="166">
        <f t="shared" si="55"/>
        <v>0</v>
      </c>
      <c r="BI170" s="166">
        <f t="shared" si="56"/>
        <v>0</v>
      </c>
      <c r="BJ170" s="13" t="s">
        <v>112</v>
      </c>
      <c r="BK170" s="167">
        <f t="shared" si="57"/>
        <v>0</v>
      </c>
      <c r="BL170" s="13" t="s">
        <v>223</v>
      </c>
      <c r="BM170" s="13" t="s">
        <v>599</v>
      </c>
    </row>
    <row r="171" spans="2:65" s="1" customFormat="1" ht="16.5" customHeight="1">
      <c r="B171" s="122"/>
      <c r="C171" s="177" t="s">
        <v>600</v>
      </c>
      <c r="D171" s="177" t="s">
        <v>309</v>
      </c>
      <c r="E171" s="178" t="s">
        <v>601</v>
      </c>
      <c r="F171" s="179" t="s">
        <v>602</v>
      </c>
      <c r="G171" s="180" t="s">
        <v>143</v>
      </c>
      <c r="H171" s="181">
        <v>9</v>
      </c>
      <c r="I171" s="182"/>
      <c r="J171" s="183"/>
      <c r="K171" s="181">
        <f t="shared" si="45"/>
        <v>0</v>
      </c>
      <c r="L171" s="179" t="s">
        <v>164</v>
      </c>
      <c r="M171" s="184"/>
      <c r="N171" s="185" t="s">
        <v>1</v>
      </c>
      <c r="O171" s="162" t="s">
        <v>44</v>
      </c>
      <c r="P171" s="163">
        <f t="shared" si="46"/>
        <v>0</v>
      </c>
      <c r="Q171" s="163">
        <f t="shared" si="47"/>
        <v>0</v>
      </c>
      <c r="R171" s="163">
        <f t="shared" si="48"/>
        <v>0</v>
      </c>
      <c r="S171" s="45"/>
      <c r="T171" s="164">
        <f t="shared" si="49"/>
        <v>0</v>
      </c>
      <c r="U171" s="164">
        <v>2.3000000000000001E-4</v>
      </c>
      <c r="V171" s="164">
        <f t="shared" si="50"/>
        <v>2.0700000000000002E-3</v>
      </c>
      <c r="W171" s="164">
        <v>0</v>
      </c>
      <c r="X171" s="165">
        <f t="shared" si="51"/>
        <v>0</v>
      </c>
      <c r="AR171" s="13" t="s">
        <v>300</v>
      </c>
      <c r="AT171" s="13" t="s">
        <v>309</v>
      </c>
      <c r="AU171" s="13" t="s">
        <v>112</v>
      </c>
      <c r="AY171" s="13" t="s">
        <v>137</v>
      </c>
      <c r="BE171" s="166">
        <f t="shared" si="52"/>
        <v>0</v>
      </c>
      <c r="BF171" s="166">
        <f t="shared" si="53"/>
        <v>0</v>
      </c>
      <c r="BG171" s="166">
        <f t="shared" si="54"/>
        <v>0</v>
      </c>
      <c r="BH171" s="166">
        <f t="shared" si="55"/>
        <v>0</v>
      </c>
      <c r="BI171" s="166">
        <f t="shared" si="56"/>
        <v>0</v>
      </c>
      <c r="BJ171" s="13" t="s">
        <v>112</v>
      </c>
      <c r="BK171" s="167">
        <f t="shared" si="57"/>
        <v>0</v>
      </c>
      <c r="BL171" s="13" t="s">
        <v>223</v>
      </c>
      <c r="BM171" s="13" t="s">
        <v>603</v>
      </c>
    </row>
    <row r="172" spans="2:65" s="1" customFormat="1" ht="16.5" customHeight="1">
      <c r="B172" s="122"/>
      <c r="C172" s="155" t="s">
        <v>604</v>
      </c>
      <c r="D172" s="155" t="s">
        <v>140</v>
      </c>
      <c r="E172" s="156" t="s">
        <v>605</v>
      </c>
      <c r="F172" s="157" t="s">
        <v>606</v>
      </c>
      <c r="G172" s="158" t="s">
        <v>226</v>
      </c>
      <c r="H172" s="159">
        <v>0.122</v>
      </c>
      <c r="I172" s="160"/>
      <c r="J172" s="160"/>
      <c r="K172" s="159">
        <f t="shared" si="45"/>
        <v>0</v>
      </c>
      <c r="L172" s="157" t="s">
        <v>607</v>
      </c>
      <c r="M172" s="27"/>
      <c r="N172" s="161" t="s">
        <v>1</v>
      </c>
      <c r="O172" s="162" t="s">
        <v>44</v>
      </c>
      <c r="P172" s="163">
        <f t="shared" si="46"/>
        <v>0</v>
      </c>
      <c r="Q172" s="163">
        <f t="shared" si="47"/>
        <v>0</v>
      </c>
      <c r="R172" s="163">
        <f t="shared" si="48"/>
        <v>0</v>
      </c>
      <c r="S172" s="45"/>
      <c r="T172" s="164">
        <f t="shared" si="49"/>
        <v>0</v>
      </c>
      <c r="U172" s="164">
        <v>0</v>
      </c>
      <c r="V172" s="164">
        <f t="shared" si="50"/>
        <v>0</v>
      </c>
      <c r="W172" s="164">
        <v>0</v>
      </c>
      <c r="X172" s="165">
        <f t="shared" si="51"/>
        <v>0</v>
      </c>
      <c r="AR172" s="13" t="s">
        <v>223</v>
      </c>
      <c r="AT172" s="13" t="s">
        <v>140</v>
      </c>
      <c r="AU172" s="13" t="s">
        <v>112</v>
      </c>
      <c r="AY172" s="13" t="s">
        <v>137</v>
      </c>
      <c r="BE172" s="166">
        <f t="shared" si="52"/>
        <v>0</v>
      </c>
      <c r="BF172" s="166">
        <f t="shared" si="53"/>
        <v>0</v>
      </c>
      <c r="BG172" s="166">
        <f t="shared" si="54"/>
        <v>0</v>
      </c>
      <c r="BH172" s="166">
        <f t="shared" si="55"/>
        <v>0</v>
      </c>
      <c r="BI172" s="166">
        <f t="shared" si="56"/>
        <v>0</v>
      </c>
      <c r="BJ172" s="13" t="s">
        <v>112</v>
      </c>
      <c r="BK172" s="167">
        <f t="shared" si="57"/>
        <v>0</v>
      </c>
      <c r="BL172" s="13" t="s">
        <v>223</v>
      </c>
      <c r="BM172" s="13" t="s">
        <v>608</v>
      </c>
    </row>
    <row r="173" spans="2:65" s="1" customFormat="1" ht="16.5" customHeight="1">
      <c r="B173" s="122"/>
      <c r="C173" s="155" t="s">
        <v>609</v>
      </c>
      <c r="D173" s="155" t="s">
        <v>140</v>
      </c>
      <c r="E173" s="156" t="s">
        <v>224</v>
      </c>
      <c r="F173" s="157" t="s">
        <v>225</v>
      </c>
      <c r="G173" s="158" t="s">
        <v>226</v>
      </c>
      <c r="H173" s="159">
        <v>0.88200000000000001</v>
      </c>
      <c r="I173" s="160"/>
      <c r="J173" s="160"/>
      <c r="K173" s="159">
        <f t="shared" si="45"/>
        <v>0</v>
      </c>
      <c r="L173" s="157" t="s">
        <v>164</v>
      </c>
      <c r="M173" s="27"/>
      <c r="N173" s="161" t="s">
        <v>1</v>
      </c>
      <c r="O173" s="162" t="s">
        <v>44</v>
      </c>
      <c r="P173" s="163">
        <f t="shared" si="46"/>
        <v>0</v>
      </c>
      <c r="Q173" s="163">
        <f t="shared" si="47"/>
        <v>0</v>
      </c>
      <c r="R173" s="163">
        <f t="shared" si="48"/>
        <v>0</v>
      </c>
      <c r="S173" s="45"/>
      <c r="T173" s="164">
        <f t="shared" si="49"/>
        <v>0</v>
      </c>
      <c r="U173" s="164">
        <v>0</v>
      </c>
      <c r="V173" s="164">
        <f t="shared" si="50"/>
        <v>0</v>
      </c>
      <c r="W173" s="164">
        <v>0</v>
      </c>
      <c r="X173" s="165">
        <f t="shared" si="51"/>
        <v>0</v>
      </c>
      <c r="AR173" s="13" t="s">
        <v>138</v>
      </c>
      <c r="AT173" s="13" t="s">
        <v>140</v>
      </c>
      <c r="AU173" s="13" t="s">
        <v>112</v>
      </c>
      <c r="AY173" s="13" t="s">
        <v>137</v>
      </c>
      <c r="BE173" s="166">
        <f t="shared" si="52"/>
        <v>0</v>
      </c>
      <c r="BF173" s="166">
        <f t="shared" si="53"/>
        <v>0</v>
      </c>
      <c r="BG173" s="166">
        <f t="shared" si="54"/>
        <v>0</v>
      </c>
      <c r="BH173" s="166">
        <f t="shared" si="55"/>
        <v>0</v>
      </c>
      <c r="BI173" s="166">
        <f t="shared" si="56"/>
        <v>0</v>
      </c>
      <c r="BJ173" s="13" t="s">
        <v>112</v>
      </c>
      <c r="BK173" s="167">
        <f t="shared" si="57"/>
        <v>0</v>
      </c>
      <c r="BL173" s="13" t="s">
        <v>138</v>
      </c>
      <c r="BM173" s="13" t="s">
        <v>610</v>
      </c>
    </row>
    <row r="174" spans="2:65" s="1" customFormat="1" ht="16.5" customHeight="1">
      <c r="B174" s="122"/>
      <c r="C174" s="155" t="s">
        <v>611</v>
      </c>
      <c r="D174" s="155" t="s">
        <v>140</v>
      </c>
      <c r="E174" s="156" t="s">
        <v>612</v>
      </c>
      <c r="F174" s="157" t="s">
        <v>613</v>
      </c>
      <c r="G174" s="158" t="s">
        <v>226</v>
      </c>
      <c r="H174" s="159">
        <v>0.88200000000000001</v>
      </c>
      <c r="I174" s="160"/>
      <c r="J174" s="160"/>
      <c r="K174" s="159">
        <f t="shared" si="45"/>
        <v>0</v>
      </c>
      <c r="L174" s="157" t="s">
        <v>164</v>
      </c>
      <c r="M174" s="27"/>
      <c r="N174" s="161" t="s">
        <v>1</v>
      </c>
      <c r="O174" s="162" t="s">
        <v>44</v>
      </c>
      <c r="P174" s="163">
        <f t="shared" si="46"/>
        <v>0</v>
      </c>
      <c r="Q174" s="163">
        <f t="shared" si="47"/>
        <v>0</v>
      </c>
      <c r="R174" s="163">
        <f t="shared" si="48"/>
        <v>0</v>
      </c>
      <c r="S174" s="45"/>
      <c r="T174" s="164">
        <f t="shared" si="49"/>
        <v>0</v>
      </c>
      <c r="U174" s="164">
        <v>0</v>
      </c>
      <c r="V174" s="164">
        <f t="shared" si="50"/>
        <v>0</v>
      </c>
      <c r="W174" s="164">
        <v>0</v>
      </c>
      <c r="X174" s="165">
        <f t="shared" si="51"/>
        <v>0</v>
      </c>
      <c r="AR174" s="13" t="s">
        <v>138</v>
      </c>
      <c r="AT174" s="13" t="s">
        <v>140</v>
      </c>
      <c r="AU174" s="13" t="s">
        <v>112</v>
      </c>
      <c r="AY174" s="13" t="s">
        <v>137</v>
      </c>
      <c r="BE174" s="166">
        <f t="shared" si="52"/>
        <v>0</v>
      </c>
      <c r="BF174" s="166">
        <f t="shared" si="53"/>
        <v>0</v>
      </c>
      <c r="BG174" s="166">
        <f t="shared" si="54"/>
        <v>0</v>
      </c>
      <c r="BH174" s="166">
        <f t="shared" si="55"/>
        <v>0</v>
      </c>
      <c r="BI174" s="166">
        <f t="shared" si="56"/>
        <v>0</v>
      </c>
      <c r="BJ174" s="13" t="s">
        <v>112</v>
      </c>
      <c r="BK174" s="167">
        <f t="shared" si="57"/>
        <v>0</v>
      </c>
      <c r="BL174" s="13" t="s">
        <v>138</v>
      </c>
      <c r="BM174" s="13" t="s">
        <v>614</v>
      </c>
    </row>
    <row r="175" spans="2:65" s="10" customFormat="1" ht="22.95" customHeight="1">
      <c r="B175" s="141"/>
      <c r="D175" s="142" t="s">
        <v>73</v>
      </c>
      <c r="E175" s="153" t="s">
        <v>266</v>
      </c>
      <c r="F175" s="153" t="s">
        <v>267</v>
      </c>
      <c r="I175" s="144"/>
      <c r="J175" s="144"/>
      <c r="K175" s="154">
        <f>BK175</f>
        <v>0</v>
      </c>
      <c r="M175" s="141"/>
      <c r="N175" s="146"/>
      <c r="O175" s="147"/>
      <c r="P175" s="147"/>
      <c r="Q175" s="148">
        <f>SUM(Q176:Q181)</f>
        <v>0</v>
      </c>
      <c r="R175" s="148">
        <f>SUM(R176:R181)</f>
        <v>0</v>
      </c>
      <c r="S175" s="147"/>
      <c r="T175" s="149">
        <f>SUM(T176:T181)</f>
        <v>0</v>
      </c>
      <c r="U175" s="147"/>
      <c r="V175" s="149">
        <f>SUM(V176:V181)</f>
        <v>9.9500000000000005E-3</v>
      </c>
      <c r="W175" s="147"/>
      <c r="X175" s="150">
        <f>SUM(X176:X181)</f>
        <v>0</v>
      </c>
      <c r="AR175" s="142" t="s">
        <v>112</v>
      </c>
      <c r="AT175" s="151" t="s">
        <v>73</v>
      </c>
      <c r="AU175" s="151" t="s">
        <v>82</v>
      </c>
      <c r="AY175" s="142" t="s">
        <v>137</v>
      </c>
      <c r="BK175" s="152">
        <f>SUM(BK176:BK181)</f>
        <v>0</v>
      </c>
    </row>
    <row r="176" spans="2:65" s="1" customFormat="1" ht="16.5" customHeight="1">
      <c r="B176" s="122"/>
      <c r="C176" s="155" t="s">
        <v>615</v>
      </c>
      <c r="D176" s="155" t="s">
        <v>140</v>
      </c>
      <c r="E176" s="156" t="s">
        <v>616</v>
      </c>
      <c r="F176" s="157" t="s">
        <v>617</v>
      </c>
      <c r="G176" s="158" t="s">
        <v>618</v>
      </c>
      <c r="H176" s="159">
        <v>15</v>
      </c>
      <c r="I176" s="160"/>
      <c r="J176" s="160"/>
      <c r="K176" s="159">
        <f>ROUND(P176*H176,3)</f>
        <v>0</v>
      </c>
      <c r="L176" s="157" t="s">
        <v>1</v>
      </c>
      <c r="M176" s="27"/>
      <c r="N176" s="161" t="s">
        <v>1</v>
      </c>
      <c r="O176" s="162" t="s">
        <v>44</v>
      </c>
      <c r="P176" s="163">
        <f>I176+J176</f>
        <v>0</v>
      </c>
      <c r="Q176" s="163">
        <f>ROUND(I176*H176,3)</f>
        <v>0</v>
      </c>
      <c r="R176" s="163">
        <f>ROUND(J176*H176,3)</f>
        <v>0</v>
      </c>
      <c r="S176" s="45"/>
      <c r="T176" s="164">
        <f>S176*H176</f>
        <v>0</v>
      </c>
      <c r="U176" s="164">
        <v>0</v>
      </c>
      <c r="V176" s="164">
        <f>U176*H176</f>
        <v>0</v>
      </c>
      <c r="W176" s="164">
        <v>0</v>
      </c>
      <c r="X176" s="165">
        <f>W176*H176</f>
        <v>0</v>
      </c>
      <c r="AR176" s="13" t="s">
        <v>223</v>
      </c>
      <c r="AT176" s="13" t="s">
        <v>140</v>
      </c>
      <c r="AU176" s="13" t="s">
        <v>112</v>
      </c>
      <c r="AY176" s="13" t="s">
        <v>137</v>
      </c>
      <c r="BE176" s="166">
        <f>IF(O176="základná",K176,0)</f>
        <v>0</v>
      </c>
      <c r="BF176" s="166">
        <f>IF(O176="znížená",K176,0)</f>
        <v>0</v>
      </c>
      <c r="BG176" s="166">
        <f>IF(O176="zákl. prenesená",K176,0)</f>
        <v>0</v>
      </c>
      <c r="BH176" s="166">
        <f>IF(O176="zníž. prenesená",K176,0)</f>
        <v>0</v>
      </c>
      <c r="BI176" s="166">
        <f>IF(O176="nulová",K176,0)</f>
        <v>0</v>
      </c>
      <c r="BJ176" s="13" t="s">
        <v>112</v>
      </c>
      <c r="BK176" s="167">
        <f>ROUND(P176*H176,3)</f>
        <v>0</v>
      </c>
      <c r="BL176" s="13" t="s">
        <v>223</v>
      </c>
      <c r="BM176" s="13" t="s">
        <v>619</v>
      </c>
    </row>
    <row r="177" spans="2:65" s="1" customFormat="1" ht="16.5" customHeight="1">
      <c r="B177" s="122"/>
      <c r="C177" s="177" t="s">
        <v>620</v>
      </c>
      <c r="D177" s="177" t="s">
        <v>309</v>
      </c>
      <c r="E177" s="178" t="s">
        <v>621</v>
      </c>
      <c r="F177" s="179" t="s">
        <v>639</v>
      </c>
      <c r="G177" s="180" t="s">
        <v>143</v>
      </c>
      <c r="H177" s="181">
        <v>6</v>
      </c>
      <c r="I177" s="182"/>
      <c r="J177" s="183"/>
      <c r="K177" s="181">
        <f>ROUND(P177*H177,3)</f>
        <v>0</v>
      </c>
      <c r="L177" s="179" t="s">
        <v>164</v>
      </c>
      <c r="M177" s="184"/>
      <c r="N177" s="185" t="s">
        <v>1</v>
      </c>
      <c r="O177" s="162" t="s">
        <v>44</v>
      </c>
      <c r="P177" s="163">
        <f>I177+J177</f>
        <v>0</v>
      </c>
      <c r="Q177" s="163">
        <f>ROUND(I177*H177,3)</f>
        <v>0</v>
      </c>
      <c r="R177" s="163">
        <f>ROUND(J177*H177,3)</f>
        <v>0</v>
      </c>
      <c r="S177" s="45"/>
      <c r="T177" s="164">
        <f>S177*H177</f>
        <v>0</v>
      </c>
      <c r="U177" s="164">
        <v>8.0000000000000007E-5</v>
      </c>
      <c r="V177" s="164">
        <f>U177*H177</f>
        <v>4.8000000000000007E-4</v>
      </c>
      <c r="W177" s="164">
        <v>0</v>
      </c>
      <c r="X177" s="165">
        <f>W177*H177</f>
        <v>0</v>
      </c>
      <c r="AR177" s="13" t="s">
        <v>300</v>
      </c>
      <c r="AT177" s="13" t="s">
        <v>309</v>
      </c>
      <c r="AU177" s="13" t="s">
        <v>112</v>
      </c>
      <c r="AY177" s="13" t="s">
        <v>137</v>
      </c>
      <c r="BE177" s="166">
        <f>IF(O177="základná",K177,0)</f>
        <v>0</v>
      </c>
      <c r="BF177" s="166">
        <f>IF(O177="znížená",K177,0)</f>
        <v>0</v>
      </c>
      <c r="BG177" s="166">
        <f>IF(O177="zákl. prenesená",K177,0)</f>
        <v>0</v>
      </c>
      <c r="BH177" s="166">
        <f>IF(O177="zníž. prenesená",K177,0)</f>
        <v>0</v>
      </c>
      <c r="BI177" s="166">
        <f>IF(O177="nulová",K177,0)</f>
        <v>0</v>
      </c>
      <c r="BJ177" s="13" t="s">
        <v>112</v>
      </c>
      <c r="BK177" s="167">
        <f>ROUND(P177*H177,3)</f>
        <v>0</v>
      </c>
      <c r="BL177" s="13" t="s">
        <v>223</v>
      </c>
      <c r="BM177" s="13" t="s">
        <v>622</v>
      </c>
    </row>
    <row r="178" spans="2:65" s="1" customFormat="1" ht="16.5" customHeight="1">
      <c r="B178" s="122"/>
      <c r="C178" s="177" t="s">
        <v>623</v>
      </c>
      <c r="D178" s="177" t="s">
        <v>309</v>
      </c>
      <c r="E178" s="178" t="s">
        <v>624</v>
      </c>
      <c r="F178" s="179" t="s">
        <v>640</v>
      </c>
      <c r="G178" s="180" t="s">
        <v>143</v>
      </c>
      <c r="H178" s="181">
        <v>44</v>
      </c>
      <c r="I178" s="182"/>
      <c r="J178" s="183"/>
      <c r="K178" s="181">
        <f>ROUND(P178*H178,3)</f>
        <v>0</v>
      </c>
      <c r="L178" s="179" t="s">
        <v>164</v>
      </c>
      <c r="M178" s="184"/>
      <c r="N178" s="185" t="s">
        <v>1</v>
      </c>
      <c r="O178" s="162" t="s">
        <v>44</v>
      </c>
      <c r="P178" s="163">
        <f>I178+J178</f>
        <v>0</v>
      </c>
      <c r="Q178" s="163">
        <f>ROUND(I178*H178,3)</f>
        <v>0</v>
      </c>
      <c r="R178" s="163">
        <f>ROUND(J178*H178,3)</f>
        <v>0</v>
      </c>
      <c r="S178" s="45"/>
      <c r="T178" s="164">
        <f>S178*H178</f>
        <v>0</v>
      </c>
      <c r="U178" s="164">
        <v>1.2999999999999999E-4</v>
      </c>
      <c r="V178" s="164">
        <f>U178*H178</f>
        <v>5.7199999999999994E-3</v>
      </c>
      <c r="W178" s="164">
        <v>0</v>
      </c>
      <c r="X178" s="165">
        <f>W178*H178</f>
        <v>0</v>
      </c>
      <c r="AR178" s="13" t="s">
        <v>300</v>
      </c>
      <c r="AT178" s="13" t="s">
        <v>309</v>
      </c>
      <c r="AU178" s="13" t="s">
        <v>112</v>
      </c>
      <c r="AY178" s="13" t="s">
        <v>137</v>
      </c>
      <c r="BE178" s="166">
        <f>IF(O178="základná",K178,0)</f>
        <v>0</v>
      </c>
      <c r="BF178" s="166">
        <f>IF(O178="znížená",K178,0)</f>
        <v>0</v>
      </c>
      <c r="BG178" s="166">
        <f>IF(O178="zákl. prenesená",K178,0)</f>
        <v>0</v>
      </c>
      <c r="BH178" s="166">
        <f>IF(O178="zníž. prenesená",K178,0)</f>
        <v>0</v>
      </c>
      <c r="BI178" s="166">
        <f>IF(O178="nulová",K178,0)</f>
        <v>0</v>
      </c>
      <c r="BJ178" s="13" t="s">
        <v>112</v>
      </c>
      <c r="BK178" s="167">
        <f>ROUND(P178*H178,3)</f>
        <v>0</v>
      </c>
      <c r="BL178" s="13" t="s">
        <v>223</v>
      </c>
      <c r="BM178" s="13" t="s">
        <v>625</v>
      </c>
    </row>
    <row r="179" spans="2:65" s="1" customFormat="1" ht="16.5" customHeight="1">
      <c r="B179" s="122"/>
      <c r="C179" s="177" t="s">
        <v>626</v>
      </c>
      <c r="D179" s="177" t="s">
        <v>309</v>
      </c>
      <c r="E179" s="178" t="s">
        <v>627</v>
      </c>
      <c r="F179" s="179" t="s">
        <v>628</v>
      </c>
      <c r="G179" s="180" t="s">
        <v>159</v>
      </c>
      <c r="H179" s="181">
        <v>12.5</v>
      </c>
      <c r="I179" s="182"/>
      <c r="J179" s="183"/>
      <c r="K179" s="181">
        <f>ROUND(P179*H179,3)</f>
        <v>0</v>
      </c>
      <c r="L179" s="179" t="s">
        <v>164</v>
      </c>
      <c r="M179" s="184"/>
      <c r="N179" s="185" t="s">
        <v>1</v>
      </c>
      <c r="O179" s="162" t="s">
        <v>44</v>
      </c>
      <c r="P179" s="163">
        <f>I179+J179</f>
        <v>0</v>
      </c>
      <c r="Q179" s="163">
        <f>ROUND(I179*H179,3)</f>
        <v>0</v>
      </c>
      <c r="R179" s="163">
        <f>ROUND(J179*H179,3)</f>
        <v>0</v>
      </c>
      <c r="S179" s="45"/>
      <c r="T179" s="164">
        <f>S179*H179</f>
        <v>0</v>
      </c>
      <c r="U179" s="164">
        <v>2.9999999999999997E-4</v>
      </c>
      <c r="V179" s="164">
        <f>U179*H179</f>
        <v>3.7499999999999999E-3</v>
      </c>
      <c r="W179" s="164">
        <v>0</v>
      </c>
      <c r="X179" s="165">
        <f>W179*H179</f>
        <v>0</v>
      </c>
      <c r="AR179" s="13" t="s">
        <v>300</v>
      </c>
      <c r="AT179" s="13" t="s">
        <v>309</v>
      </c>
      <c r="AU179" s="13" t="s">
        <v>112</v>
      </c>
      <c r="AY179" s="13" t="s">
        <v>137</v>
      </c>
      <c r="BE179" s="166">
        <f>IF(O179="základná",K179,0)</f>
        <v>0</v>
      </c>
      <c r="BF179" s="166">
        <f>IF(O179="znížená",K179,0)</f>
        <v>0</v>
      </c>
      <c r="BG179" s="166">
        <f>IF(O179="zákl. prenesená",K179,0)</f>
        <v>0</v>
      </c>
      <c r="BH179" s="166">
        <f>IF(O179="zníž. prenesená",K179,0)</f>
        <v>0</v>
      </c>
      <c r="BI179" s="166">
        <f>IF(O179="nulová",K179,0)</f>
        <v>0</v>
      </c>
      <c r="BJ179" s="13" t="s">
        <v>112</v>
      </c>
      <c r="BK179" s="167">
        <f>ROUND(P179*H179,3)</f>
        <v>0</v>
      </c>
      <c r="BL179" s="13" t="s">
        <v>223</v>
      </c>
      <c r="BM179" s="13" t="s">
        <v>629</v>
      </c>
    </row>
    <row r="180" spans="2:65" s="11" customFormat="1">
      <c r="B180" s="168"/>
      <c r="D180" s="169" t="s">
        <v>151</v>
      </c>
      <c r="E180" s="170" t="s">
        <v>1</v>
      </c>
      <c r="F180" s="171" t="s">
        <v>630</v>
      </c>
      <c r="H180" s="172">
        <v>12.5</v>
      </c>
      <c r="I180" s="173"/>
      <c r="J180" s="173"/>
      <c r="M180" s="168"/>
      <c r="N180" s="174"/>
      <c r="O180" s="175"/>
      <c r="P180" s="175"/>
      <c r="Q180" s="175"/>
      <c r="R180" s="175"/>
      <c r="S180" s="175"/>
      <c r="T180" s="175"/>
      <c r="U180" s="175"/>
      <c r="V180" s="175"/>
      <c r="W180" s="175"/>
      <c r="X180" s="176"/>
      <c r="AT180" s="170" t="s">
        <v>151</v>
      </c>
      <c r="AU180" s="170" t="s">
        <v>112</v>
      </c>
      <c r="AV180" s="11" t="s">
        <v>112</v>
      </c>
      <c r="AW180" s="11" t="s">
        <v>4</v>
      </c>
      <c r="AX180" s="11" t="s">
        <v>74</v>
      </c>
      <c r="AY180" s="170" t="s">
        <v>137</v>
      </c>
    </row>
    <row r="181" spans="2:65" s="1" customFormat="1" ht="16.5" customHeight="1">
      <c r="B181" s="122"/>
      <c r="C181" s="155" t="s">
        <v>631</v>
      </c>
      <c r="D181" s="155" t="s">
        <v>140</v>
      </c>
      <c r="E181" s="156" t="s">
        <v>632</v>
      </c>
      <c r="F181" s="157" t="s">
        <v>633</v>
      </c>
      <c r="G181" s="158" t="s">
        <v>226</v>
      </c>
      <c r="H181" s="159">
        <v>0.01</v>
      </c>
      <c r="I181" s="160"/>
      <c r="J181" s="160"/>
      <c r="K181" s="159">
        <f>ROUND(P181*H181,3)</f>
        <v>0</v>
      </c>
      <c r="L181" s="157" t="s">
        <v>164</v>
      </c>
      <c r="M181" s="27"/>
      <c r="N181" s="189" t="s">
        <v>1</v>
      </c>
      <c r="O181" s="190" t="s">
        <v>44</v>
      </c>
      <c r="P181" s="191">
        <f>I181+J181</f>
        <v>0</v>
      </c>
      <c r="Q181" s="191">
        <f>ROUND(I181*H181,3)</f>
        <v>0</v>
      </c>
      <c r="R181" s="191">
        <f>ROUND(J181*H181,3)</f>
        <v>0</v>
      </c>
      <c r="S181" s="192"/>
      <c r="T181" s="193">
        <f>S181*H181</f>
        <v>0</v>
      </c>
      <c r="U181" s="193">
        <v>0</v>
      </c>
      <c r="V181" s="193">
        <f>U181*H181</f>
        <v>0</v>
      </c>
      <c r="W181" s="193">
        <v>0</v>
      </c>
      <c r="X181" s="194">
        <f>W181*H181</f>
        <v>0</v>
      </c>
      <c r="AR181" s="13" t="s">
        <v>223</v>
      </c>
      <c r="AT181" s="13" t="s">
        <v>140</v>
      </c>
      <c r="AU181" s="13" t="s">
        <v>112</v>
      </c>
      <c r="AY181" s="13" t="s">
        <v>137</v>
      </c>
      <c r="BE181" s="166">
        <f>IF(O181="základná",K181,0)</f>
        <v>0</v>
      </c>
      <c r="BF181" s="166">
        <f>IF(O181="znížená",K181,0)</f>
        <v>0</v>
      </c>
      <c r="BG181" s="166">
        <f>IF(O181="zákl. prenesená",K181,0)</f>
        <v>0</v>
      </c>
      <c r="BH181" s="166">
        <f>IF(O181="zníž. prenesená",K181,0)</f>
        <v>0</v>
      </c>
      <c r="BI181" s="166">
        <f>IF(O181="nulová",K181,0)</f>
        <v>0</v>
      </c>
      <c r="BJ181" s="13" t="s">
        <v>112</v>
      </c>
      <c r="BK181" s="167">
        <f>ROUND(P181*H181,3)</f>
        <v>0</v>
      </c>
      <c r="BL181" s="13" t="s">
        <v>223</v>
      </c>
      <c r="BM181" s="13" t="s">
        <v>634</v>
      </c>
    </row>
    <row r="182" spans="2:65" s="1" customFormat="1" ht="6.9" customHeight="1">
      <c r="B182" s="36"/>
      <c r="C182" s="37"/>
      <c r="D182" s="37"/>
      <c r="E182" s="37"/>
      <c r="F182" s="37"/>
      <c r="G182" s="37"/>
      <c r="H182" s="37"/>
      <c r="I182" s="102"/>
      <c r="J182" s="102"/>
      <c r="K182" s="37"/>
      <c r="L182" s="37"/>
      <c r="M182" s="27"/>
    </row>
  </sheetData>
  <autoFilter ref="C99:L181"/>
  <mergeCells count="14">
    <mergeCell ref="D78:F78"/>
    <mergeCell ref="E90:H90"/>
    <mergeCell ref="E92:H92"/>
    <mergeCell ref="M2:Z2"/>
    <mergeCell ref="E54:H54"/>
    <mergeCell ref="D74:F74"/>
    <mergeCell ref="D75:F75"/>
    <mergeCell ref="D76:F76"/>
    <mergeCell ref="D77:F77"/>
    <mergeCell ref="E7:H7"/>
    <mergeCell ref="E9:H9"/>
    <mergeCell ref="E18:H18"/>
    <mergeCell ref="E27:H27"/>
    <mergeCell ref="E52:H5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1911-SO 01 - SÚ - SO 01 S...</vt:lpstr>
      <vt:lpstr>1911-SO 02 - ZDT - SO 02 ...</vt:lpstr>
      <vt:lpstr>'1911-SO 01 - SÚ - SO 01 S...'!Názvy_tlače</vt:lpstr>
      <vt:lpstr>'1911-SO 02 - ZDT - SO 02 ...'!Názvy_tlače</vt:lpstr>
      <vt:lpstr>'Rekapitulácia stavby'!Názvy_tlače</vt:lpstr>
      <vt:lpstr>'1911-SO 01 - SÚ - SO 01 S...'!Oblasť_tlače</vt:lpstr>
      <vt:lpstr>'1911-SO 02 - ZDT - SO 02 ...'!Oblasť_tlače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CENKROS\cad_user</dc:creator>
  <cp:lastModifiedBy>Uzivatel</cp:lastModifiedBy>
  <dcterms:created xsi:type="dcterms:W3CDTF">2019-04-12T06:57:21Z</dcterms:created>
  <dcterms:modified xsi:type="dcterms:W3CDTF">2019-04-14T13:09:48Z</dcterms:modified>
</cp:coreProperties>
</file>