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30620" yWindow="-110" windowWidth="19420" windowHeight="11020" tabRatio="787"/>
  </bookViews>
  <sheets>
    <sheet name="Rekapitulácia stavby" sheetId="1" r:id="rId1"/>
    <sheet name="Štefultov_výmena" sheetId="8" r:id="rId2"/>
    <sheet name="Štefultov_doplnenie" sheetId="9" r:id="rId3"/>
    <sheet name="ul. Dolná_vymena" sheetId="10" r:id="rId4"/>
    <sheet name="Rozvádzače" sheetId="3" r:id="rId5"/>
    <sheet name="Hárok1" sheetId="17" r:id="rId6"/>
    <sheet name="Hárok2" sheetId="18" r:id="rId7"/>
    <sheet name="Hárok3" sheetId="19" r:id="rId8"/>
    <sheet name="Hárok4" sheetId="20" r:id="rId9"/>
    <sheet name="Hárok5" sheetId="21" r:id="rId10"/>
    <sheet name="Hárok6" sheetId="22" r:id="rId11"/>
    <sheet name="Hárok7" sheetId="23" r:id="rId12"/>
    <sheet name="Hárok8" sheetId="24" r:id="rId13"/>
  </sheets>
  <definedNames>
    <definedName name="_xlnm.Print_Titles" localSheetId="0">'Rekapitulácia stavby'!$11:$11</definedName>
    <definedName name="_xlnm.Print_Titles" localSheetId="4">Rozvádzače!$12:$12</definedName>
    <definedName name="_xlnm.Print_Titles" localSheetId="2">Štefultov_doplnenie!$12:$12</definedName>
    <definedName name="_xlnm.Print_Titles" localSheetId="1">Štefultov_výmena!$13:$13</definedName>
    <definedName name="_xlnm.Print_Titles" localSheetId="3">'ul. Dolná_vymena'!$13:$13</definedName>
    <definedName name="_xlnm.Print_Area" localSheetId="4">Rozvádzače!#REF!,Rozvádzače!#REF!,Rozvádzače!$C$2:$Q$59</definedName>
    <definedName name="_xlnm.Print_Area" localSheetId="2">Štefultov_doplnenie!#REF!,Štefultov_doplnenie!#REF!,Štefultov_doplnenie!$C$2:$Q$42</definedName>
    <definedName name="_xlnm.Print_Area" localSheetId="1">Štefultov_výmena!#REF!,Štefultov_výmena!#REF!,Štefultov_výmena!$C$3:$Q$43</definedName>
    <definedName name="_xlnm.Print_Area" localSheetId="3">'ul. Dolná_vymena'!#REF!,'ul. Dolná_vymena'!#REF!,'ul. Dolná_vymena'!$C$3:$Q$39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0" i="3" l="1"/>
  <c r="N59" i="3"/>
  <c r="BK39" i="10" l="1"/>
  <c r="BI39" i="10"/>
  <c r="BH39" i="10"/>
  <c r="BG39" i="10"/>
  <c r="BE39" i="10"/>
  <c r="AA39" i="10"/>
  <c r="Y39" i="10"/>
  <c r="W39" i="10"/>
  <c r="N39" i="10"/>
  <c r="BF39" i="10" s="1"/>
  <c r="BK38" i="10"/>
  <c r="BI38" i="10"/>
  <c r="BH38" i="10"/>
  <c r="BG38" i="10"/>
  <c r="BE38" i="10"/>
  <c r="AA38" i="10"/>
  <c r="Y38" i="10"/>
  <c r="W38" i="10"/>
  <c r="N38" i="10"/>
  <c r="BF38" i="10" s="1"/>
  <c r="BK37" i="10"/>
  <c r="BI37" i="10"/>
  <c r="BH37" i="10"/>
  <c r="BG37" i="10"/>
  <c r="BE37" i="10"/>
  <c r="AA37" i="10"/>
  <c r="Y37" i="10"/>
  <c r="W37" i="10"/>
  <c r="N37" i="10"/>
  <c r="BF37" i="10" s="1"/>
  <c r="BK36" i="10"/>
  <c r="BI36" i="10"/>
  <c r="BH36" i="10"/>
  <c r="BG36" i="10"/>
  <c r="BE36" i="10"/>
  <c r="AA36" i="10"/>
  <c r="Y36" i="10"/>
  <c r="W36" i="10"/>
  <c r="N36" i="10"/>
  <c r="BF36" i="10" s="1"/>
  <c r="BK34" i="10"/>
  <c r="BI34" i="10"/>
  <c r="BH34" i="10"/>
  <c r="BG34" i="10"/>
  <c r="BE34" i="10"/>
  <c r="AA34" i="10"/>
  <c r="Y34" i="10"/>
  <c r="W34" i="10"/>
  <c r="N34" i="10"/>
  <c r="BF34" i="10" s="1"/>
  <c r="BK33" i="10"/>
  <c r="BI33" i="10"/>
  <c r="BH33" i="10"/>
  <c r="BG33" i="10"/>
  <c r="BE33" i="10"/>
  <c r="AA33" i="10"/>
  <c r="Y33" i="10"/>
  <c r="W33" i="10"/>
  <c r="N33" i="10"/>
  <c r="BF33" i="10" s="1"/>
  <c r="BK32" i="10"/>
  <c r="BI32" i="10"/>
  <c r="BH32" i="10"/>
  <c r="BG32" i="10"/>
  <c r="BE32" i="10"/>
  <c r="AA32" i="10"/>
  <c r="Y32" i="10"/>
  <c r="W32" i="10"/>
  <c r="N32" i="10"/>
  <c r="BF32" i="10" s="1"/>
  <c r="BK31" i="10"/>
  <c r="BI31" i="10"/>
  <c r="BH31" i="10"/>
  <c r="BG31" i="10"/>
  <c r="BE31" i="10"/>
  <c r="AA31" i="10"/>
  <c r="Y31" i="10"/>
  <c r="W31" i="10"/>
  <c r="N31" i="10"/>
  <c r="BF31" i="10" s="1"/>
  <c r="BK30" i="10"/>
  <c r="BI30" i="10"/>
  <c r="BH30" i="10"/>
  <c r="BG30" i="10"/>
  <c r="BE30" i="10"/>
  <c r="AA30" i="10"/>
  <c r="Y30" i="10"/>
  <c r="W30" i="10"/>
  <c r="N30" i="10"/>
  <c r="BF30" i="10" s="1"/>
  <c r="BK29" i="10"/>
  <c r="BI29" i="10"/>
  <c r="BH29" i="10"/>
  <c r="BG29" i="10"/>
  <c r="BE29" i="10"/>
  <c r="AA29" i="10"/>
  <c r="Y29" i="10"/>
  <c r="W29" i="10"/>
  <c r="N29" i="10"/>
  <c r="BF29" i="10" s="1"/>
  <c r="BK28" i="10"/>
  <c r="BI28" i="10"/>
  <c r="BH28" i="10"/>
  <c r="BG28" i="10"/>
  <c r="BE28" i="10"/>
  <c r="AA28" i="10"/>
  <c r="Y28" i="10"/>
  <c r="W28" i="10"/>
  <c r="N28" i="10"/>
  <c r="BF28" i="10" s="1"/>
  <c r="BK27" i="10"/>
  <c r="BI27" i="10"/>
  <c r="BH27" i="10"/>
  <c r="BG27" i="10"/>
  <c r="BE27" i="10"/>
  <c r="AA27" i="10"/>
  <c r="Y27" i="10"/>
  <c r="W27" i="10"/>
  <c r="N27" i="10"/>
  <c r="BF27" i="10" s="1"/>
  <c r="BK26" i="10"/>
  <c r="BI26" i="10"/>
  <c r="BH26" i="10"/>
  <c r="BG26" i="10"/>
  <c r="BE26" i="10"/>
  <c r="AA26" i="10"/>
  <c r="Y26" i="10"/>
  <c r="W26" i="10"/>
  <c r="N26" i="10"/>
  <c r="BF26" i="10" s="1"/>
  <c r="BK25" i="10"/>
  <c r="BI25" i="10"/>
  <c r="BH25" i="10"/>
  <c r="BG25" i="10"/>
  <c r="BE25" i="10"/>
  <c r="AA25" i="10"/>
  <c r="Y25" i="10"/>
  <c r="W25" i="10"/>
  <c r="N25" i="10"/>
  <c r="BF25" i="10" s="1"/>
  <c r="BK24" i="10"/>
  <c r="BI24" i="10"/>
  <c r="BH24" i="10"/>
  <c r="BG24" i="10"/>
  <c r="BE24" i="10"/>
  <c r="AA24" i="10"/>
  <c r="Y24" i="10"/>
  <c r="W24" i="10"/>
  <c r="N24" i="10"/>
  <c r="BF24" i="10" s="1"/>
  <c r="BK23" i="10"/>
  <c r="BI23" i="10"/>
  <c r="BH23" i="10"/>
  <c r="BG23" i="10"/>
  <c r="BE23" i="10"/>
  <c r="AA23" i="10"/>
  <c r="Y23" i="10"/>
  <c r="W23" i="10"/>
  <c r="N23" i="10"/>
  <c r="BF23" i="10" s="1"/>
  <c r="BK22" i="10"/>
  <c r="BI22" i="10"/>
  <c r="BH22" i="10"/>
  <c r="BG22" i="10"/>
  <c r="BE22" i="10"/>
  <c r="AA22" i="10"/>
  <c r="Y22" i="10"/>
  <c r="W22" i="10"/>
  <c r="N22" i="10"/>
  <c r="BF22" i="10" s="1"/>
  <c r="BK21" i="10"/>
  <c r="BI21" i="10"/>
  <c r="BH21" i="10"/>
  <c r="BG21" i="10"/>
  <c r="BE21" i="10"/>
  <c r="AA21" i="10"/>
  <c r="Y21" i="10"/>
  <c r="W21" i="10"/>
  <c r="N21" i="10"/>
  <c r="BF21" i="10" s="1"/>
  <c r="BK20" i="10"/>
  <c r="BI20" i="10"/>
  <c r="BH20" i="10"/>
  <c r="BG20" i="10"/>
  <c r="BE20" i="10"/>
  <c r="AA20" i="10"/>
  <c r="Y20" i="10"/>
  <c r="W20" i="10"/>
  <c r="N20" i="10"/>
  <c r="BF20" i="10" s="1"/>
  <c r="BK19" i="10"/>
  <c r="BI19" i="10"/>
  <c r="BH19" i="10"/>
  <c r="BG19" i="10"/>
  <c r="BE19" i="10"/>
  <c r="AA19" i="10"/>
  <c r="Y19" i="10"/>
  <c r="W19" i="10"/>
  <c r="N19" i="10"/>
  <c r="BF19" i="10" s="1"/>
  <c r="BK18" i="10"/>
  <c r="BI18" i="10"/>
  <c r="BH18" i="10"/>
  <c r="BG18" i="10"/>
  <c r="BE18" i="10"/>
  <c r="AA18" i="10"/>
  <c r="Y18" i="10"/>
  <c r="W18" i="10"/>
  <c r="N18" i="10"/>
  <c r="BF18" i="10" s="1"/>
  <c r="BK17" i="10"/>
  <c r="BI17" i="10"/>
  <c r="BH17" i="10"/>
  <c r="BG17" i="10"/>
  <c r="BE17" i="10"/>
  <c r="AA17" i="10"/>
  <c r="Y17" i="10"/>
  <c r="W17" i="10"/>
  <c r="N17" i="10"/>
  <c r="BF17" i="10" s="1"/>
  <c r="BK42" i="9"/>
  <c r="BI42" i="9"/>
  <c r="BH42" i="9"/>
  <c r="BG42" i="9"/>
  <c r="BE42" i="9"/>
  <c r="AA42" i="9"/>
  <c r="Y42" i="9"/>
  <c r="W42" i="9"/>
  <c r="N42" i="9"/>
  <c r="BF42" i="9" s="1"/>
  <c r="BK41" i="9"/>
  <c r="BI41" i="9"/>
  <c r="BH41" i="9"/>
  <c r="BG41" i="9"/>
  <c r="BE41" i="9"/>
  <c r="AA41" i="9"/>
  <c r="Y41" i="9"/>
  <c r="W41" i="9"/>
  <c r="N41" i="9"/>
  <c r="BF41" i="9" s="1"/>
  <c r="BK40" i="9"/>
  <c r="BI40" i="9"/>
  <c r="BH40" i="9"/>
  <c r="BG40" i="9"/>
  <c r="BE40" i="9"/>
  <c r="AA40" i="9"/>
  <c r="Y40" i="9"/>
  <c r="W40" i="9"/>
  <c r="N40" i="9"/>
  <c r="BF40" i="9" s="1"/>
  <c r="BK39" i="9"/>
  <c r="BI39" i="9"/>
  <c r="BH39" i="9"/>
  <c r="BG39" i="9"/>
  <c r="BE39" i="9"/>
  <c r="AA39" i="9"/>
  <c r="Y39" i="9"/>
  <c r="W39" i="9"/>
  <c r="N39" i="9"/>
  <c r="BF39" i="9" s="1"/>
  <c r="BK37" i="9"/>
  <c r="BI37" i="9"/>
  <c r="BH37" i="9"/>
  <c r="BG37" i="9"/>
  <c r="BE37" i="9"/>
  <c r="AA37" i="9"/>
  <c r="Y37" i="9"/>
  <c r="W37" i="9"/>
  <c r="N37" i="9"/>
  <c r="BF37" i="9" s="1"/>
  <c r="BK36" i="9"/>
  <c r="BI36" i="9"/>
  <c r="BH36" i="9"/>
  <c r="BG36" i="9"/>
  <c r="BE36" i="9"/>
  <c r="AA36" i="9"/>
  <c r="Y36" i="9"/>
  <c r="W36" i="9"/>
  <c r="N36" i="9"/>
  <c r="BF36" i="9" s="1"/>
  <c r="BK35" i="9"/>
  <c r="BI35" i="9"/>
  <c r="BH35" i="9"/>
  <c r="BG35" i="9"/>
  <c r="BE35" i="9"/>
  <c r="AA35" i="9"/>
  <c r="Y35" i="9"/>
  <c r="W35" i="9"/>
  <c r="N35" i="9"/>
  <c r="BF35" i="9" s="1"/>
  <c r="BK34" i="9"/>
  <c r="BI34" i="9"/>
  <c r="BH34" i="9"/>
  <c r="BG34" i="9"/>
  <c r="BE34" i="9"/>
  <c r="AA34" i="9"/>
  <c r="Y34" i="9"/>
  <c r="W34" i="9"/>
  <c r="N34" i="9"/>
  <c r="BF34" i="9" s="1"/>
  <c r="BK33" i="9"/>
  <c r="BI33" i="9"/>
  <c r="BH33" i="9"/>
  <c r="BG33" i="9"/>
  <c r="BE33" i="9"/>
  <c r="AA33" i="9"/>
  <c r="Y33" i="9"/>
  <c r="W33" i="9"/>
  <c r="N33" i="9"/>
  <c r="BF33" i="9" s="1"/>
  <c r="BK32" i="9"/>
  <c r="BI32" i="9"/>
  <c r="BH32" i="9"/>
  <c r="BG32" i="9"/>
  <c r="BE32" i="9"/>
  <c r="AA32" i="9"/>
  <c r="Y32" i="9"/>
  <c r="W32" i="9"/>
  <c r="N32" i="9"/>
  <c r="BF32" i="9" s="1"/>
  <c r="BK31" i="9"/>
  <c r="BI31" i="9"/>
  <c r="BH31" i="9"/>
  <c r="BG31" i="9"/>
  <c r="BE31" i="9"/>
  <c r="AA31" i="9"/>
  <c r="Y31" i="9"/>
  <c r="W31" i="9"/>
  <c r="N31" i="9"/>
  <c r="BF31" i="9" s="1"/>
  <c r="BK30" i="9"/>
  <c r="BI30" i="9"/>
  <c r="BH30" i="9"/>
  <c r="BG30" i="9"/>
  <c r="BE30" i="9"/>
  <c r="AA30" i="9"/>
  <c r="Y30" i="9"/>
  <c r="W30" i="9"/>
  <c r="N30" i="9"/>
  <c r="BF30" i="9" s="1"/>
  <c r="BK29" i="9"/>
  <c r="BI29" i="9"/>
  <c r="BH29" i="9"/>
  <c r="BG29" i="9"/>
  <c r="BE29" i="9"/>
  <c r="AA29" i="9"/>
  <c r="Y29" i="9"/>
  <c r="W29" i="9"/>
  <c r="N29" i="9"/>
  <c r="BF29" i="9" s="1"/>
  <c r="BK28" i="9"/>
  <c r="BI28" i="9"/>
  <c r="BH28" i="9"/>
  <c r="BG28" i="9"/>
  <c r="BE28" i="9"/>
  <c r="AA28" i="9"/>
  <c r="Y28" i="9"/>
  <c r="W28" i="9"/>
  <c r="N28" i="9"/>
  <c r="BF28" i="9" s="1"/>
  <c r="BK27" i="9"/>
  <c r="BI27" i="9"/>
  <c r="BH27" i="9"/>
  <c r="BG27" i="9"/>
  <c r="BE27" i="9"/>
  <c r="AA27" i="9"/>
  <c r="Y27" i="9"/>
  <c r="W27" i="9"/>
  <c r="N27" i="9"/>
  <c r="BF27" i="9" s="1"/>
  <c r="BK26" i="9"/>
  <c r="BI26" i="9"/>
  <c r="BH26" i="9"/>
  <c r="BG26" i="9"/>
  <c r="BE26" i="9"/>
  <c r="AA26" i="9"/>
  <c r="Y26" i="9"/>
  <c r="W26" i="9"/>
  <c r="N26" i="9"/>
  <c r="BF26" i="9" s="1"/>
  <c r="BK25" i="9"/>
  <c r="BI25" i="9"/>
  <c r="BH25" i="9"/>
  <c r="BG25" i="9"/>
  <c r="BE25" i="9"/>
  <c r="AA25" i="9"/>
  <c r="Y25" i="9"/>
  <c r="W25" i="9"/>
  <c r="N25" i="9"/>
  <c r="BF25" i="9" s="1"/>
  <c r="BK24" i="9"/>
  <c r="BI24" i="9"/>
  <c r="BH24" i="9"/>
  <c r="BG24" i="9"/>
  <c r="BE24" i="9"/>
  <c r="AA24" i="9"/>
  <c r="Y24" i="9"/>
  <c r="W24" i="9"/>
  <c r="N24" i="9"/>
  <c r="BF24" i="9" s="1"/>
  <c r="BK23" i="9"/>
  <c r="BI23" i="9"/>
  <c r="BH23" i="9"/>
  <c r="BG23" i="9"/>
  <c r="BE23" i="9"/>
  <c r="AA23" i="9"/>
  <c r="Y23" i="9"/>
  <c r="W23" i="9"/>
  <c r="N23" i="9"/>
  <c r="BF23" i="9" s="1"/>
  <c r="BK22" i="9"/>
  <c r="BI22" i="9"/>
  <c r="BH22" i="9"/>
  <c r="BG22" i="9"/>
  <c r="BE22" i="9"/>
  <c r="AA22" i="9"/>
  <c r="Y22" i="9"/>
  <c r="W22" i="9"/>
  <c r="N22" i="9"/>
  <c r="BF22" i="9" s="1"/>
  <c r="BK21" i="9"/>
  <c r="BI21" i="9"/>
  <c r="BH21" i="9"/>
  <c r="BG21" i="9"/>
  <c r="BE21" i="9"/>
  <c r="AA21" i="9"/>
  <c r="Y21" i="9"/>
  <c r="W21" i="9"/>
  <c r="N21" i="9"/>
  <c r="BF21" i="9" s="1"/>
  <c r="BK20" i="9"/>
  <c r="BI20" i="9"/>
  <c r="BH20" i="9"/>
  <c r="BG20" i="9"/>
  <c r="BE20" i="9"/>
  <c r="AA20" i="9"/>
  <c r="Y20" i="9"/>
  <c r="W20" i="9"/>
  <c r="N20" i="9"/>
  <c r="BF20" i="9" s="1"/>
  <c r="BK19" i="9"/>
  <c r="BI19" i="9"/>
  <c r="BH19" i="9"/>
  <c r="BG19" i="9"/>
  <c r="BE19" i="9"/>
  <c r="AA19" i="9"/>
  <c r="Y19" i="9"/>
  <c r="W19" i="9"/>
  <c r="N19" i="9"/>
  <c r="BF19" i="9" s="1"/>
  <c r="BK18" i="9"/>
  <c r="BI18" i="9"/>
  <c r="BH18" i="9"/>
  <c r="BG18" i="9"/>
  <c r="BE18" i="9"/>
  <c r="AA18" i="9"/>
  <c r="Y18" i="9"/>
  <c r="W18" i="9"/>
  <c r="N18" i="9"/>
  <c r="BF18" i="9" s="1"/>
  <c r="BK17" i="9"/>
  <c r="BI17" i="9"/>
  <c r="BH17" i="9"/>
  <c r="BG17" i="9"/>
  <c r="BE17" i="9"/>
  <c r="AA17" i="9"/>
  <c r="Y17" i="9"/>
  <c r="W17" i="9"/>
  <c r="N17" i="9"/>
  <c r="BF17" i="9" s="1"/>
  <c r="BK16" i="9"/>
  <c r="BI16" i="9"/>
  <c r="BH16" i="9"/>
  <c r="BG16" i="9"/>
  <c r="BE16" i="9"/>
  <c r="AA16" i="9"/>
  <c r="Y16" i="9"/>
  <c r="W16" i="9"/>
  <c r="N16" i="9"/>
  <c r="BF16" i="9" s="1"/>
  <c r="AA35" i="10" l="1"/>
  <c r="W35" i="10"/>
  <c r="BK35" i="10"/>
  <c r="N35" i="10" s="1"/>
  <c r="BK16" i="10"/>
  <c r="W16" i="10"/>
  <c r="W15" i="10" s="1"/>
  <c r="W38" i="9"/>
  <c r="AA16" i="10"/>
  <c r="BK38" i="9"/>
  <c r="N38" i="9" s="1"/>
  <c r="Y35" i="10"/>
  <c r="Y16" i="10"/>
  <c r="AA38" i="9"/>
  <c r="Y38" i="9"/>
  <c r="W15" i="9"/>
  <c r="BK15" i="9"/>
  <c r="N15" i="9" s="1"/>
  <c r="N14" i="9" s="1"/>
  <c r="Y15" i="9"/>
  <c r="AA15" i="9"/>
  <c r="AA14" i="9" s="1"/>
  <c r="BK43" i="8"/>
  <c r="BI43" i="8"/>
  <c r="BH43" i="8"/>
  <c r="BG43" i="8"/>
  <c r="BE43" i="8"/>
  <c r="AA43" i="8"/>
  <c r="Y43" i="8"/>
  <c r="W43" i="8"/>
  <c r="N43" i="8"/>
  <c r="BF43" i="8" s="1"/>
  <c r="BK42" i="8"/>
  <c r="BI42" i="8"/>
  <c r="BH42" i="8"/>
  <c r="BG42" i="8"/>
  <c r="BE42" i="8"/>
  <c r="AA42" i="8"/>
  <c r="Y42" i="8"/>
  <c r="W42" i="8"/>
  <c r="N42" i="8"/>
  <c r="BF42" i="8" s="1"/>
  <c r="BK41" i="8"/>
  <c r="BI41" i="8"/>
  <c r="BH41" i="8"/>
  <c r="BG41" i="8"/>
  <c r="BE41" i="8"/>
  <c r="AA41" i="8"/>
  <c r="Y41" i="8"/>
  <c r="W41" i="8"/>
  <c r="N41" i="8"/>
  <c r="BF41" i="8" s="1"/>
  <c r="BK40" i="8"/>
  <c r="BI40" i="8"/>
  <c r="BH40" i="8"/>
  <c r="BG40" i="8"/>
  <c r="BE40" i="8"/>
  <c r="AA40" i="8"/>
  <c r="Y40" i="8"/>
  <c r="W40" i="8"/>
  <c r="N40" i="8"/>
  <c r="BF40" i="8" s="1"/>
  <c r="BK38" i="8"/>
  <c r="BI38" i="8"/>
  <c r="BH38" i="8"/>
  <c r="BG38" i="8"/>
  <c r="BE38" i="8"/>
  <c r="AA38" i="8"/>
  <c r="Y38" i="8"/>
  <c r="W38" i="8"/>
  <c r="N38" i="8"/>
  <c r="BF38" i="8" s="1"/>
  <c r="BK37" i="8"/>
  <c r="BI37" i="8"/>
  <c r="BH37" i="8"/>
  <c r="BG37" i="8"/>
  <c r="BE37" i="8"/>
  <c r="AA37" i="8"/>
  <c r="Y37" i="8"/>
  <c r="W37" i="8"/>
  <c r="N37" i="8"/>
  <c r="BF37" i="8" s="1"/>
  <c r="BK36" i="8"/>
  <c r="BI36" i="8"/>
  <c r="BH36" i="8"/>
  <c r="BG36" i="8"/>
  <c r="BE36" i="8"/>
  <c r="AA36" i="8"/>
  <c r="Y36" i="8"/>
  <c r="W36" i="8"/>
  <c r="N36" i="8"/>
  <c r="BF36" i="8" s="1"/>
  <c r="BK35" i="8"/>
  <c r="BI35" i="8"/>
  <c r="BH35" i="8"/>
  <c r="BG35" i="8"/>
  <c r="BE35" i="8"/>
  <c r="AA35" i="8"/>
  <c r="Y35" i="8"/>
  <c r="W35" i="8"/>
  <c r="N35" i="8"/>
  <c r="BF35" i="8" s="1"/>
  <c r="BK34" i="8"/>
  <c r="BI34" i="8"/>
  <c r="BH34" i="8"/>
  <c r="BG34" i="8"/>
  <c r="BE34" i="8"/>
  <c r="AA34" i="8"/>
  <c r="Y34" i="8"/>
  <c r="W34" i="8"/>
  <c r="N34" i="8"/>
  <c r="BF34" i="8" s="1"/>
  <c r="BK33" i="8"/>
  <c r="BI33" i="8"/>
  <c r="BH33" i="8"/>
  <c r="BG33" i="8"/>
  <c r="BE33" i="8"/>
  <c r="AA33" i="8"/>
  <c r="Y33" i="8"/>
  <c r="W33" i="8"/>
  <c r="N33" i="8"/>
  <c r="BF33" i="8" s="1"/>
  <c r="BK32" i="8"/>
  <c r="BI32" i="8"/>
  <c r="BH32" i="8"/>
  <c r="BG32" i="8"/>
  <c r="BE32" i="8"/>
  <c r="AA32" i="8"/>
  <c r="Y32" i="8"/>
  <c r="W32" i="8"/>
  <c r="N32" i="8"/>
  <c r="BF32" i="8" s="1"/>
  <c r="BK31" i="8"/>
  <c r="BI31" i="8"/>
  <c r="BH31" i="8"/>
  <c r="BG31" i="8"/>
  <c r="BE31" i="8"/>
  <c r="AA31" i="8"/>
  <c r="Y31" i="8"/>
  <c r="W31" i="8"/>
  <c r="N31" i="8"/>
  <c r="BF31" i="8" s="1"/>
  <c r="BK30" i="8"/>
  <c r="BI30" i="8"/>
  <c r="BH30" i="8"/>
  <c r="BG30" i="8"/>
  <c r="BE30" i="8"/>
  <c r="AA30" i="8"/>
  <c r="Y30" i="8"/>
  <c r="W30" i="8"/>
  <c r="N30" i="8"/>
  <c r="BF30" i="8" s="1"/>
  <c r="BK29" i="8"/>
  <c r="BI29" i="8"/>
  <c r="BH29" i="8"/>
  <c r="BG29" i="8"/>
  <c r="BE29" i="8"/>
  <c r="AA29" i="8"/>
  <c r="Y29" i="8"/>
  <c r="W29" i="8"/>
  <c r="N29" i="8"/>
  <c r="BF29" i="8" s="1"/>
  <c r="BK28" i="8"/>
  <c r="BI28" i="8"/>
  <c r="BH28" i="8"/>
  <c r="BG28" i="8"/>
  <c r="BE28" i="8"/>
  <c r="AA28" i="8"/>
  <c r="Y28" i="8"/>
  <c r="W28" i="8"/>
  <c r="N28" i="8"/>
  <c r="BF28" i="8" s="1"/>
  <c r="BK27" i="8"/>
  <c r="BI27" i="8"/>
  <c r="BH27" i="8"/>
  <c r="BG27" i="8"/>
  <c r="BE27" i="8"/>
  <c r="AA27" i="8"/>
  <c r="Y27" i="8"/>
  <c r="W27" i="8"/>
  <c r="N27" i="8"/>
  <c r="BF27" i="8" s="1"/>
  <c r="BK26" i="8"/>
  <c r="BI26" i="8"/>
  <c r="BH26" i="8"/>
  <c r="BG26" i="8"/>
  <c r="BE26" i="8"/>
  <c r="AA26" i="8"/>
  <c r="Y26" i="8"/>
  <c r="W26" i="8"/>
  <c r="N26" i="8"/>
  <c r="BF26" i="8" s="1"/>
  <c r="BK25" i="8"/>
  <c r="BI25" i="8"/>
  <c r="BH25" i="8"/>
  <c r="BG25" i="8"/>
  <c r="BE25" i="8"/>
  <c r="AA25" i="8"/>
  <c r="Y25" i="8"/>
  <c r="W25" i="8"/>
  <c r="N25" i="8"/>
  <c r="BF25" i="8" s="1"/>
  <c r="BK24" i="8"/>
  <c r="BI24" i="8"/>
  <c r="BH24" i="8"/>
  <c r="BG24" i="8"/>
  <c r="BE24" i="8"/>
  <c r="AA24" i="8"/>
  <c r="Y24" i="8"/>
  <c r="W24" i="8"/>
  <c r="N24" i="8"/>
  <c r="BF24" i="8" s="1"/>
  <c r="BK23" i="8"/>
  <c r="BI23" i="8"/>
  <c r="BH23" i="8"/>
  <c r="BG23" i="8"/>
  <c r="BE23" i="8"/>
  <c r="AA23" i="8"/>
  <c r="Y23" i="8"/>
  <c r="W23" i="8"/>
  <c r="N23" i="8"/>
  <c r="BF23" i="8" s="1"/>
  <c r="BK22" i="8"/>
  <c r="BI22" i="8"/>
  <c r="BH22" i="8"/>
  <c r="BG22" i="8"/>
  <c r="BE22" i="8"/>
  <c r="AA22" i="8"/>
  <c r="Y22" i="8"/>
  <c r="W22" i="8"/>
  <c r="N22" i="8"/>
  <c r="BF22" i="8" s="1"/>
  <c r="BK21" i="8"/>
  <c r="BI21" i="8"/>
  <c r="BH21" i="8"/>
  <c r="BG21" i="8"/>
  <c r="BE21" i="8"/>
  <c r="AA21" i="8"/>
  <c r="Y21" i="8"/>
  <c r="W21" i="8"/>
  <c r="N21" i="8"/>
  <c r="BF21" i="8" s="1"/>
  <c r="BK20" i="8"/>
  <c r="BI20" i="8"/>
  <c r="BH20" i="8"/>
  <c r="BG20" i="8"/>
  <c r="BE20" i="8"/>
  <c r="AA20" i="8"/>
  <c r="Y20" i="8"/>
  <c r="W20" i="8"/>
  <c r="N20" i="8"/>
  <c r="BF20" i="8" s="1"/>
  <c r="BK19" i="8"/>
  <c r="BI19" i="8"/>
  <c r="BH19" i="8"/>
  <c r="BG19" i="8"/>
  <c r="BE19" i="8"/>
  <c r="AA19" i="8"/>
  <c r="Y19" i="8"/>
  <c r="W19" i="8"/>
  <c r="N19" i="8"/>
  <c r="BF19" i="8" s="1"/>
  <c r="BK18" i="8"/>
  <c r="BI18" i="8"/>
  <c r="BH18" i="8"/>
  <c r="BG18" i="8"/>
  <c r="BE18" i="8"/>
  <c r="AA18" i="8"/>
  <c r="Y18" i="8"/>
  <c r="W18" i="8"/>
  <c r="N18" i="8"/>
  <c r="BF18" i="8" s="1"/>
  <c r="BK17" i="8"/>
  <c r="BI17" i="8"/>
  <c r="BH17" i="8"/>
  <c r="BG17" i="8"/>
  <c r="BE17" i="8"/>
  <c r="AA17" i="8"/>
  <c r="Y17" i="8"/>
  <c r="W17" i="8"/>
  <c r="N17" i="8"/>
  <c r="BF17" i="8" s="1"/>
  <c r="AX14" i="1"/>
  <c r="AY14" i="1"/>
  <c r="AX15" i="1"/>
  <c r="AY15" i="1"/>
  <c r="AX16" i="1"/>
  <c r="AY16" i="1"/>
  <c r="AS17" i="1"/>
  <c r="AS14" i="1"/>
  <c r="AS15" i="1"/>
  <c r="N16" i="3"/>
  <c r="BF16" i="3" s="1"/>
  <c r="W16" i="3"/>
  <c r="Y16" i="3"/>
  <c r="AA16" i="3"/>
  <c r="BE16" i="3"/>
  <c r="BG16" i="3"/>
  <c r="BH16" i="3"/>
  <c r="BI16" i="3"/>
  <c r="BK16" i="3"/>
  <c r="N17" i="3"/>
  <c r="BF17" i="3" s="1"/>
  <c r="W17" i="3"/>
  <c r="Y17" i="3"/>
  <c r="AA17" i="3"/>
  <c r="BE17" i="3"/>
  <c r="BG17" i="3"/>
  <c r="BH17" i="3"/>
  <c r="BI17" i="3"/>
  <c r="BK17" i="3"/>
  <c r="N18" i="3"/>
  <c r="BF18" i="3" s="1"/>
  <c r="W18" i="3"/>
  <c r="Y18" i="3"/>
  <c r="AA18" i="3"/>
  <c r="BE18" i="3"/>
  <c r="BG18" i="3"/>
  <c r="BH18" i="3"/>
  <c r="BI18" i="3"/>
  <c r="BK18" i="3"/>
  <c r="N19" i="3"/>
  <c r="BF19" i="3" s="1"/>
  <c r="W19" i="3"/>
  <c r="Y19" i="3"/>
  <c r="AA19" i="3"/>
  <c r="BE19" i="3"/>
  <c r="BG19" i="3"/>
  <c r="BH19" i="3"/>
  <c r="BI19" i="3"/>
  <c r="BK19" i="3"/>
  <c r="N20" i="3"/>
  <c r="BF20" i="3" s="1"/>
  <c r="W20" i="3"/>
  <c r="Y20" i="3"/>
  <c r="AA20" i="3"/>
  <c r="BE20" i="3"/>
  <c r="BG20" i="3"/>
  <c r="BH20" i="3"/>
  <c r="BI20" i="3"/>
  <c r="BK20" i="3"/>
  <c r="N21" i="3"/>
  <c r="BF21" i="3" s="1"/>
  <c r="W21" i="3"/>
  <c r="Y21" i="3"/>
  <c r="AA21" i="3"/>
  <c r="BE21" i="3"/>
  <c r="BG21" i="3"/>
  <c r="BH21" i="3"/>
  <c r="BI21" i="3"/>
  <c r="BK21" i="3"/>
  <c r="N22" i="3"/>
  <c r="BF22" i="3" s="1"/>
  <c r="W22" i="3"/>
  <c r="Y22" i="3"/>
  <c r="AA22" i="3"/>
  <c r="BE22" i="3"/>
  <c r="BG22" i="3"/>
  <c r="BH22" i="3"/>
  <c r="BI22" i="3"/>
  <c r="BK22" i="3"/>
  <c r="N23" i="3"/>
  <c r="BF23" i="3" s="1"/>
  <c r="W23" i="3"/>
  <c r="Y23" i="3"/>
  <c r="AA23" i="3"/>
  <c r="BE23" i="3"/>
  <c r="BG23" i="3"/>
  <c r="BH23" i="3"/>
  <c r="BI23" i="3"/>
  <c r="BK23" i="3"/>
  <c r="N24" i="3"/>
  <c r="BF24" i="3" s="1"/>
  <c r="W24" i="3"/>
  <c r="Y24" i="3"/>
  <c r="AA24" i="3"/>
  <c r="BE24" i="3"/>
  <c r="BG24" i="3"/>
  <c r="BH24" i="3"/>
  <c r="BI24" i="3"/>
  <c r="BK24" i="3"/>
  <c r="N25" i="3"/>
  <c r="BF25" i="3" s="1"/>
  <c r="W25" i="3"/>
  <c r="Y25" i="3"/>
  <c r="AA25" i="3"/>
  <c r="BE25" i="3"/>
  <c r="BG25" i="3"/>
  <c r="BH25" i="3"/>
  <c r="BI25" i="3"/>
  <c r="BK25" i="3"/>
  <c r="N26" i="3"/>
  <c r="BF26" i="3" s="1"/>
  <c r="W26" i="3"/>
  <c r="Y26" i="3"/>
  <c r="AA26" i="3"/>
  <c r="BE26" i="3"/>
  <c r="BG26" i="3"/>
  <c r="BH26" i="3"/>
  <c r="BI26" i="3"/>
  <c r="BK26" i="3"/>
  <c r="N27" i="3"/>
  <c r="BF27" i="3" s="1"/>
  <c r="W27" i="3"/>
  <c r="Y27" i="3"/>
  <c r="AA27" i="3"/>
  <c r="BE27" i="3"/>
  <c r="BG27" i="3"/>
  <c r="BH27" i="3"/>
  <c r="BI27" i="3"/>
  <c r="BK27" i="3"/>
  <c r="N28" i="3"/>
  <c r="BF28" i="3" s="1"/>
  <c r="W28" i="3"/>
  <c r="Y28" i="3"/>
  <c r="AA28" i="3"/>
  <c r="BE28" i="3"/>
  <c r="BG28" i="3"/>
  <c r="BH28" i="3"/>
  <c r="BI28" i="3"/>
  <c r="BK28" i="3"/>
  <c r="N29" i="3"/>
  <c r="BF29" i="3" s="1"/>
  <c r="W29" i="3"/>
  <c r="Y29" i="3"/>
  <c r="AA29" i="3"/>
  <c r="BE29" i="3"/>
  <c r="BG29" i="3"/>
  <c r="BH29" i="3"/>
  <c r="BI29" i="3"/>
  <c r="BK29" i="3"/>
  <c r="N30" i="3"/>
  <c r="BF30" i="3" s="1"/>
  <c r="W30" i="3"/>
  <c r="Y30" i="3"/>
  <c r="AA30" i="3"/>
  <c r="BE30" i="3"/>
  <c r="BG30" i="3"/>
  <c r="BH30" i="3"/>
  <c r="BI30" i="3"/>
  <c r="BK30" i="3"/>
  <c r="N31" i="3"/>
  <c r="BF31" i="3" s="1"/>
  <c r="W31" i="3"/>
  <c r="Y31" i="3"/>
  <c r="AA31" i="3"/>
  <c r="BE31" i="3"/>
  <c r="BG31" i="3"/>
  <c r="BH31" i="3"/>
  <c r="BI31" i="3"/>
  <c r="BK31" i="3"/>
  <c r="N32" i="3"/>
  <c r="BF32" i="3" s="1"/>
  <c r="W32" i="3"/>
  <c r="Y32" i="3"/>
  <c r="AA32" i="3"/>
  <c r="BE32" i="3"/>
  <c r="BG32" i="3"/>
  <c r="BH32" i="3"/>
  <c r="BI32" i="3"/>
  <c r="BK32" i="3"/>
  <c r="N33" i="3"/>
  <c r="BF33" i="3" s="1"/>
  <c r="W33" i="3"/>
  <c r="Y33" i="3"/>
  <c r="AA33" i="3"/>
  <c r="BE33" i="3"/>
  <c r="BG33" i="3"/>
  <c r="BH33" i="3"/>
  <c r="BI33" i="3"/>
  <c r="BK33" i="3"/>
  <c r="N34" i="3"/>
  <c r="BF34" i="3" s="1"/>
  <c r="W34" i="3"/>
  <c r="Y34" i="3"/>
  <c r="AA34" i="3"/>
  <c r="BE34" i="3"/>
  <c r="BG34" i="3"/>
  <c r="BH34" i="3"/>
  <c r="BI34" i="3"/>
  <c r="BK34" i="3"/>
  <c r="N35" i="3"/>
  <c r="BF35" i="3" s="1"/>
  <c r="W35" i="3"/>
  <c r="Y35" i="3"/>
  <c r="AA35" i="3"/>
  <c r="BE35" i="3"/>
  <c r="BG35" i="3"/>
  <c r="BH35" i="3"/>
  <c r="BI35" i="3"/>
  <c r="BK35" i="3"/>
  <c r="N36" i="3"/>
  <c r="BF36" i="3" s="1"/>
  <c r="W36" i="3"/>
  <c r="Y36" i="3"/>
  <c r="AA36" i="3"/>
  <c r="BE36" i="3"/>
  <c r="BG36" i="3"/>
  <c r="BH36" i="3"/>
  <c r="BI36" i="3"/>
  <c r="BK36" i="3"/>
  <c r="N37" i="3"/>
  <c r="BF37" i="3" s="1"/>
  <c r="W37" i="3"/>
  <c r="Y37" i="3"/>
  <c r="AA37" i="3"/>
  <c r="BE37" i="3"/>
  <c r="BG37" i="3"/>
  <c r="BH37" i="3"/>
  <c r="BI37" i="3"/>
  <c r="BK37" i="3"/>
  <c r="N38" i="3"/>
  <c r="BF38" i="3" s="1"/>
  <c r="W38" i="3"/>
  <c r="Y38" i="3"/>
  <c r="AA38" i="3"/>
  <c r="BE38" i="3"/>
  <c r="BG38" i="3"/>
  <c r="BH38" i="3"/>
  <c r="BI38" i="3"/>
  <c r="BK38" i="3"/>
  <c r="N39" i="3"/>
  <c r="BF39" i="3" s="1"/>
  <c r="W39" i="3"/>
  <c r="Y39" i="3"/>
  <c r="AA39" i="3"/>
  <c r="BE39" i="3"/>
  <c r="BG39" i="3"/>
  <c r="BH39" i="3"/>
  <c r="BI39" i="3"/>
  <c r="BK39" i="3"/>
  <c r="N40" i="3"/>
  <c r="BF40" i="3" s="1"/>
  <c r="W40" i="3"/>
  <c r="Y40" i="3"/>
  <c r="AA40" i="3"/>
  <c r="BE40" i="3"/>
  <c r="BG40" i="3"/>
  <c r="BH40" i="3"/>
  <c r="BI40" i="3"/>
  <c r="BK40" i="3"/>
  <c r="N41" i="3"/>
  <c r="BF41" i="3" s="1"/>
  <c r="W41" i="3"/>
  <c r="Y41" i="3"/>
  <c r="AA41" i="3"/>
  <c r="BE41" i="3"/>
  <c r="BG41" i="3"/>
  <c r="BH41" i="3"/>
  <c r="BI41" i="3"/>
  <c r="BK41" i="3"/>
  <c r="N42" i="3"/>
  <c r="BF42" i="3" s="1"/>
  <c r="W42" i="3"/>
  <c r="Y42" i="3"/>
  <c r="AA42" i="3"/>
  <c r="BE42" i="3"/>
  <c r="BG42" i="3"/>
  <c r="BH42" i="3"/>
  <c r="BI42" i="3"/>
  <c r="BK42" i="3"/>
  <c r="N43" i="3"/>
  <c r="BF43" i="3" s="1"/>
  <c r="W43" i="3"/>
  <c r="Y43" i="3"/>
  <c r="AA43" i="3"/>
  <c r="BE43" i="3"/>
  <c r="BG43" i="3"/>
  <c r="BH43" i="3"/>
  <c r="BI43" i="3"/>
  <c r="BK43" i="3"/>
  <c r="N44" i="3"/>
  <c r="BF44" i="3" s="1"/>
  <c r="W44" i="3"/>
  <c r="Y44" i="3"/>
  <c r="AA44" i="3"/>
  <c r="BE44" i="3"/>
  <c r="BG44" i="3"/>
  <c r="BH44" i="3"/>
  <c r="BI44" i="3"/>
  <c r="BK44" i="3"/>
  <c r="N45" i="3"/>
  <c r="BF45" i="3" s="1"/>
  <c r="W45" i="3"/>
  <c r="Y45" i="3"/>
  <c r="AA45" i="3"/>
  <c r="BE45" i="3"/>
  <c r="BG45" i="3"/>
  <c r="BH45" i="3"/>
  <c r="BI45" i="3"/>
  <c r="BK45" i="3"/>
  <c r="N46" i="3"/>
  <c r="BF46" i="3" s="1"/>
  <c r="W46" i="3"/>
  <c r="Y46" i="3"/>
  <c r="AA46" i="3"/>
  <c r="BE46" i="3"/>
  <c r="BG46" i="3"/>
  <c r="BH46" i="3"/>
  <c r="BI46" i="3"/>
  <c r="BK46" i="3"/>
  <c r="N47" i="3"/>
  <c r="BF47" i="3" s="1"/>
  <c r="W47" i="3"/>
  <c r="Y47" i="3"/>
  <c r="AA47" i="3"/>
  <c r="BE47" i="3"/>
  <c r="BG47" i="3"/>
  <c r="BH47" i="3"/>
  <c r="BI47" i="3"/>
  <c r="BK47" i="3"/>
  <c r="N49" i="3"/>
  <c r="BF49" i="3" s="1"/>
  <c r="W49" i="3"/>
  <c r="Y49" i="3"/>
  <c r="AA49" i="3"/>
  <c r="BE49" i="3"/>
  <c r="BG49" i="3"/>
  <c r="BH49" i="3"/>
  <c r="BI49" i="3"/>
  <c r="BK49" i="3"/>
  <c r="N50" i="3"/>
  <c r="BF50" i="3" s="1"/>
  <c r="W50" i="3"/>
  <c r="Y50" i="3"/>
  <c r="AA50" i="3"/>
  <c r="BE50" i="3"/>
  <c r="BG50" i="3"/>
  <c r="BH50" i="3"/>
  <c r="BI50" i="3"/>
  <c r="BK50" i="3"/>
  <c r="N51" i="3"/>
  <c r="BF51" i="3" s="1"/>
  <c r="W51" i="3"/>
  <c r="Y51" i="3"/>
  <c r="AA51" i="3"/>
  <c r="BE51" i="3"/>
  <c r="BG51" i="3"/>
  <c r="BH51" i="3"/>
  <c r="BI51" i="3"/>
  <c r="BK51" i="3"/>
  <c r="N52" i="3"/>
  <c r="BF52" i="3" s="1"/>
  <c r="W52" i="3"/>
  <c r="Y52" i="3"/>
  <c r="AA52" i="3"/>
  <c r="BE52" i="3"/>
  <c r="BG52" i="3"/>
  <c r="BH52" i="3"/>
  <c r="BI52" i="3"/>
  <c r="BK52" i="3"/>
  <c r="N53" i="3"/>
  <c r="BF53" i="3" s="1"/>
  <c r="W53" i="3"/>
  <c r="Y53" i="3"/>
  <c r="AA53" i="3"/>
  <c r="BE53" i="3"/>
  <c r="BG53" i="3"/>
  <c r="BH53" i="3"/>
  <c r="BI53" i="3"/>
  <c r="BK53" i="3"/>
  <c r="N54" i="3"/>
  <c r="BF54" i="3" s="1"/>
  <c r="W54" i="3"/>
  <c r="Y54" i="3"/>
  <c r="AA54" i="3"/>
  <c r="BE54" i="3"/>
  <c r="BG54" i="3"/>
  <c r="BH54" i="3"/>
  <c r="BI54" i="3"/>
  <c r="BK54" i="3"/>
  <c r="N55" i="3"/>
  <c r="BF55" i="3" s="1"/>
  <c r="W55" i="3"/>
  <c r="Y55" i="3"/>
  <c r="AA55" i="3"/>
  <c r="BE55" i="3"/>
  <c r="BG55" i="3"/>
  <c r="BH55" i="3"/>
  <c r="BI55" i="3"/>
  <c r="BK55" i="3"/>
  <c r="N57" i="3"/>
  <c r="W57" i="3"/>
  <c r="Y57" i="3"/>
  <c r="AA57" i="3"/>
  <c r="BE57" i="3"/>
  <c r="BG57" i="3"/>
  <c r="BH57" i="3"/>
  <c r="BI57" i="3"/>
  <c r="BK57" i="3"/>
  <c r="N58" i="3"/>
  <c r="BF58" i="3" s="1"/>
  <c r="W58" i="3"/>
  <c r="Y58" i="3"/>
  <c r="AA58" i="3"/>
  <c r="BE58" i="3"/>
  <c r="BG58" i="3"/>
  <c r="BH58" i="3"/>
  <c r="BI58" i="3"/>
  <c r="BK58" i="3"/>
  <c r="BF59" i="3"/>
  <c r="W59" i="3"/>
  <c r="Y59" i="3"/>
  <c r="AA59" i="3"/>
  <c r="BE59" i="3"/>
  <c r="BG59" i="3"/>
  <c r="BH59" i="3"/>
  <c r="BI59" i="3"/>
  <c r="BK59" i="3"/>
  <c r="AS16" i="1"/>
  <c r="BF57" i="3" l="1"/>
  <c r="N56" i="3"/>
  <c r="N13" i="9"/>
  <c r="W14" i="10"/>
  <c r="Y15" i="10"/>
  <c r="Y14" i="10" s="1"/>
  <c r="BK15" i="10"/>
  <c r="BK14" i="10" s="1"/>
  <c r="AA15" i="10"/>
  <c r="AA14" i="10" s="1"/>
  <c r="AA13" i="9"/>
  <c r="N16" i="10"/>
  <c r="N15" i="10" s="1"/>
  <c r="N14" i="10" s="1"/>
  <c r="Y14" i="9"/>
  <c r="Y13" i="9" s="1"/>
  <c r="AZ14" i="1"/>
  <c r="W14" i="9"/>
  <c r="W13" i="9" s="1"/>
  <c r="AA56" i="3"/>
  <c r="AZ15" i="1"/>
  <c r="BK14" i="9"/>
  <c r="AA39" i="8"/>
  <c r="BK16" i="8"/>
  <c r="N16" i="8" s="1"/>
  <c r="N15" i="8" s="1"/>
  <c r="BK39" i="8"/>
  <c r="N39" i="8" s="1"/>
  <c r="W39" i="8"/>
  <c r="AA16" i="8"/>
  <c r="Y56" i="3"/>
  <c r="AA15" i="3"/>
  <c r="AS13" i="1"/>
  <c r="BA17" i="1"/>
  <c r="AW17" i="1" s="1"/>
  <c r="BB17" i="1"/>
  <c r="AX17" i="1" s="1"/>
  <c r="BD17" i="1"/>
  <c r="W16" i="8"/>
  <c r="BC16" i="1"/>
  <c r="BK48" i="3"/>
  <c r="N48" i="3" s="1"/>
  <c r="W56" i="3"/>
  <c r="AA48" i="3"/>
  <c r="BC17" i="1"/>
  <c r="AY17" i="1" s="1"/>
  <c r="Y16" i="8"/>
  <c r="W15" i="3"/>
  <c r="Y39" i="8"/>
  <c r="BA16" i="1"/>
  <c r="AW16" i="1"/>
  <c r="BA15" i="1"/>
  <c r="BK15" i="3"/>
  <c r="BD16" i="1"/>
  <c r="Y48" i="3"/>
  <c r="BC15" i="1"/>
  <c r="AV15" i="1"/>
  <c r="Y15" i="3"/>
  <c r="AV14" i="1"/>
  <c r="BB14" i="1"/>
  <c r="AW14" i="1"/>
  <c r="BA14" i="1"/>
  <c r="BB15" i="1"/>
  <c r="BD15" i="1"/>
  <c r="BC14" i="1"/>
  <c r="AV16" i="1"/>
  <c r="AT16" i="1" s="1"/>
  <c r="BD14" i="1"/>
  <c r="BK56" i="3"/>
  <c r="AW15" i="1"/>
  <c r="AZ17" i="1"/>
  <c r="AV17" i="1" s="1"/>
  <c r="AZ16" i="1"/>
  <c r="BB16" i="1"/>
  <c r="W48" i="3"/>
  <c r="AU17" i="1"/>
  <c r="N14" i="8" l="1"/>
  <c r="AG16" i="1"/>
  <c r="AN16" i="1" s="1"/>
  <c r="AU16" i="1"/>
  <c r="AU14" i="1"/>
  <c r="W14" i="3"/>
  <c r="W13" i="3" s="1"/>
  <c r="AU15" i="1" s="1"/>
  <c r="BD13" i="1"/>
  <c r="AT17" i="1"/>
  <c r="BK13" i="9"/>
  <c r="AG15" i="1" s="1"/>
  <c r="AN15" i="1" s="1"/>
  <c r="W15" i="8"/>
  <c r="W14" i="8" s="1"/>
  <c r="Y15" i="8"/>
  <c r="Y14" i="8" s="1"/>
  <c r="BK15" i="8"/>
  <c r="AA15" i="8"/>
  <c r="AA14" i="8" s="1"/>
  <c r="AA14" i="3"/>
  <c r="AA13" i="3" s="1"/>
  <c r="Y14" i="3"/>
  <c r="Y13" i="3" s="1"/>
  <c r="AT14" i="1"/>
  <c r="AT15" i="1"/>
  <c r="BK14" i="3"/>
  <c r="N15" i="3"/>
  <c r="AU13" i="1" l="1"/>
  <c r="BB13" i="1"/>
  <c r="BA13" i="1"/>
  <c r="AW13" i="1" s="1"/>
  <c r="BC13" i="1"/>
  <c r="BK14" i="8"/>
  <c r="AG14" i="1" s="1"/>
  <c r="BK13" i="3"/>
  <c r="N14" i="3"/>
  <c r="AZ13" i="1"/>
  <c r="N13" i="3" l="1"/>
  <c r="AG17" i="1" s="1"/>
  <c r="AG13" i="1" s="1"/>
  <c r="AG26" i="1" s="1"/>
  <c r="AY13" i="1"/>
  <c r="AX13" i="1"/>
  <c r="AV13" i="1"/>
  <c r="AN17" i="1" l="1"/>
  <c r="AN13" i="1"/>
  <c r="AN14" i="1"/>
  <c r="AT13" i="1"/>
  <c r="AN26" i="1" l="1"/>
</calcChain>
</file>

<file path=xl/sharedStrings.xml><?xml version="1.0" encoding="utf-8"?>
<sst xmlns="http://schemas.openxmlformats.org/spreadsheetml/2006/main" count="1633" uniqueCount="272">
  <si>
    <t>20</t>
  </si>
  <si>
    <t>Stavba:</t>
  </si>
  <si>
    <t>Miesto:</t>
  </si>
  <si>
    <t>Objednávateľ:</t>
  </si>
  <si>
    <t>Zhotoviteľ:</t>
  </si>
  <si>
    <t>Projektant:</t>
  </si>
  <si>
    <t>Spracovateľ:</t>
  </si>
  <si>
    <t>DPH</t>
  </si>
  <si>
    <t>znížená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</si>
  <si>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</si>
  <si>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</si>
  <si>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</si>
  <si>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</si>
  <si>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</si>
  <si>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</si>
  <si>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
náklady [EUR]</t>
  </si>
  <si>
    <t>DPH [EUR]</t>
  </si>
  <si>
    <t>Normohodiny [h]</t>
  </si>
  <si>
    <t>DPH základná [EUR]</t>
  </si>
  <si>
    <t>DPH znížená [EUR]</t>
  </si>
  <si>
    <t>DPH základná prenesená
[EUR]</t>
  </si>
  <si>
    <t>DPH znížená prenesená
[EUR]</t>
  </si>
  <si>
    <t>Základňa
DPH základná</t>
  </si>
  <si>
    <t>Základňa
DPH znížená</t>
  </si>
  <si>
    <t>Základňa
DPH zákl. prenesená</t>
  </si>
  <si>
    <t>Základňa
DPH zníž. prenesená</t>
  </si>
  <si>
    <t>Základňa
DPH nulová</t>
  </si>
  <si>
    <t>1) Náklady z rozpočtov</t>
  </si>
  <si>
    <t>D</t>
  </si>
  <si>
    <t>0</t>
  </si>
  <si>
    <t>###NOIMPORT###</t>
  </si>
  <si>
    <t>IMPORT</t>
  </si>
  <si>
    <t>{0612B003-83C3-467C-9B51-03EF176B05B5}</t>
  </si>
  <si>
    <t>{00000000-0000-0000-0000-000000000000}</t>
  </si>
  <si>
    <t>SO - 01</t>
  </si>
  <si>
    <t>1</t>
  </si>
  <si>
    <t>{CC5D1E74-E724-4675-BCE9-145CBDC247C3}</t>
  </si>
  <si>
    <t>SO - 02</t>
  </si>
  <si>
    <t>{E8663D4A-CC6F-45A4-A87E-3D9E1FDEB0D5}</t>
  </si>
  <si>
    <t>SO - 03</t>
  </si>
  <si>
    <t>{4ADFFBA8-22C5-4B42-B84A-E0394847A867}</t>
  </si>
  <si>
    <t>SO - 04</t>
  </si>
  <si>
    <t>{E3E1EA49-85A6-4603-BBCA-6D601C79DAE2}</t>
  </si>
  <si>
    <t>2</t>
  </si>
  <si>
    <t>Celkové náklady za stavbu 1) + 2)</t>
  </si>
  <si>
    <t>Objekt:</t>
  </si>
  <si>
    <t>Náklady z rozpočtu</t>
  </si>
  <si>
    <t>-1</t>
  </si>
  <si>
    <t>M - Práce a dodávky M</t>
  </si>
  <si>
    <t xml:space="preserve">    21-M - Elektromontáže - svietidlá</t>
  </si>
  <si>
    <t>OST - Ostatné</t>
  </si>
  <si>
    <t>ROZPOČET</t>
  </si>
  <si>
    <t>PČ</t>
  </si>
  <si>
    <t>Typ</t>
  </si>
  <si>
    <t>Popis</t>
  </si>
  <si>
    <t>MJ</t>
  </si>
  <si>
    <t>Množstvo</t>
  </si>
  <si>
    <t>J.cena [EUR]</t>
  </si>
  <si>
    <t>Cena celkom
[EUR]</t>
  </si>
  <si>
    <t>Poznámka</t>
  </si>
  <si>
    <t>J. Nh [h]</t>
  </si>
  <si>
    <t>Nh celkom [h]</t>
  </si>
  <si>
    <t>J. hmotnosť
[t]</t>
  </si>
  <si>
    <t>Hmotnosť
celkom [t]</t>
  </si>
  <si>
    <t>J. suť [t]</t>
  </si>
  <si>
    <t>Suť Celkom [t]</t>
  </si>
  <si>
    <t>3</t>
  </si>
  <si>
    <t>ROZPOCET</t>
  </si>
  <si>
    <t>K</t>
  </si>
  <si>
    <t>210040201</t>
  </si>
  <si>
    <t>Montáž výložníka na stĺp</t>
  </si>
  <si>
    <t>ks</t>
  </si>
  <si>
    <t>64</t>
  </si>
  <si>
    <t>M</t>
  </si>
  <si>
    <t>3090114000E</t>
  </si>
  <si>
    <t>Výložník V-BS-10</t>
  </si>
  <si>
    <t>128</t>
  </si>
  <si>
    <t>3090114000F</t>
  </si>
  <si>
    <t>4</t>
  </si>
  <si>
    <t>210050721</t>
  </si>
  <si>
    <t>Prúdový spoj skrutkovanou svorkou do 50mm</t>
  </si>
  <si>
    <t>5</t>
  </si>
  <si>
    <t>3117021500</t>
  </si>
  <si>
    <t>Svorka UNI 25</t>
  </si>
  <si>
    <t>6</t>
  </si>
  <si>
    <t>3117021500C</t>
  </si>
  <si>
    <t>Svorka UNI 50</t>
  </si>
  <si>
    <t>7</t>
  </si>
  <si>
    <t>210050721A</t>
  </si>
  <si>
    <t>Prúdový spoj prepichovacou svorkou</t>
  </si>
  <si>
    <t>8</t>
  </si>
  <si>
    <t>3117021500A</t>
  </si>
  <si>
    <t>Svorka prepichovacia SLIW 11.1</t>
  </si>
  <si>
    <t>9</t>
  </si>
  <si>
    <t>210100251</t>
  </si>
  <si>
    <t>Ukončenie celoplastových káblov páskou do 3x2,5</t>
  </si>
  <si>
    <t>10</t>
  </si>
  <si>
    <t>210120021</t>
  </si>
  <si>
    <t>Poistkový komplet zapojenie</t>
  </si>
  <si>
    <t>11</t>
  </si>
  <si>
    <t>3470350632D</t>
  </si>
  <si>
    <t>Poistkový komplet na vzdušné vedenie GURO B6770 - 10A</t>
  </si>
  <si>
    <t>12</t>
  </si>
  <si>
    <t>210202010</t>
  </si>
  <si>
    <t>Svietidlo montáž</t>
  </si>
  <si>
    <t>13</t>
  </si>
  <si>
    <t>3480148600</t>
  </si>
  <si>
    <t>14</t>
  </si>
  <si>
    <t>15</t>
  </si>
  <si>
    <t>3480148600A</t>
  </si>
  <si>
    <t>Svietidlo MiniLuma 30LED s Dynadim, Constaflux, CityTouch</t>
  </si>
  <si>
    <t>16</t>
  </si>
  <si>
    <t>17</t>
  </si>
  <si>
    <t>18</t>
  </si>
  <si>
    <t>19</t>
  </si>
  <si>
    <t>210204201</t>
  </si>
  <si>
    <t>Elektrovýstroj stožiara pre 1 okruh</t>
  </si>
  <si>
    <t>3450662900</t>
  </si>
  <si>
    <t>Svorkovnica SR 721/S Al</t>
  </si>
  <si>
    <t>21</t>
  </si>
  <si>
    <t>210204202</t>
  </si>
  <si>
    <t>Elektrovýstroj stožiara 2 okruhy</t>
  </si>
  <si>
    <t>22</t>
  </si>
  <si>
    <t>3450662900A</t>
  </si>
  <si>
    <t>Svorkovnica SR 722/S Al</t>
  </si>
  <si>
    <t>23</t>
  </si>
  <si>
    <t>210810001</t>
  </si>
  <si>
    <t>Silový kábel medený 750 - 1000 V /mm2/ voľne uložený CYKY-CYKYm 750 V 3x1.5</t>
  </si>
  <si>
    <t>m</t>
  </si>
  <si>
    <t>24</t>
  </si>
  <si>
    <t>3410103400</t>
  </si>
  <si>
    <t>Káble silové s medeným jadrom CYKY-J 3x1,5</t>
  </si>
  <si>
    <t>25</t>
  </si>
  <si>
    <t>210202010.1</t>
  </si>
  <si>
    <t xml:space="preserve">Demontáž svietidla </t>
  </si>
  <si>
    <t>26</t>
  </si>
  <si>
    <t>210204102</t>
  </si>
  <si>
    <t>Demontáž výložníka</t>
  </si>
  <si>
    <t>27</t>
  </si>
  <si>
    <t>219819008</t>
  </si>
  <si>
    <t xml:space="preserve">Odpojenie vodiča 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</si>
  <si>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</si>
  <si>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</si>
  <si>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</si>
  <si>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</si>
  <si>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</si>
  <si>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</si>
  <si>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</si>
  <si>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</si>
  <si>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</si>
  <si>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</si>
  <si>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</si>
  <si>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</si>
  <si>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</si>
  <si>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</si>
  <si>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</si>
  <si>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UPRM 63</t>
  </si>
  <si>
    <t>210120131</t>
  </si>
  <si>
    <t>Poistková skriňa liatinová alebo plechová na stožiar, do 3 x 100 A</t>
  </si>
  <si>
    <t>3570329300</t>
  </si>
  <si>
    <t>Skriňa SPP, vr. istenia a upevnenia</t>
  </si>
  <si>
    <t>47</t>
  </si>
  <si>
    <t>HZS000112</t>
  </si>
  <si>
    <t>Montážna plošina</t>
  </si>
  <si>
    <t>hod</t>
  </si>
  <si>
    <t>512</t>
  </si>
  <si>
    <t>48</t>
  </si>
  <si>
    <t>HZS000113</t>
  </si>
  <si>
    <t>Doprava</t>
  </si>
  <si>
    <t>-</t>
  </si>
  <si>
    <t>49</t>
  </si>
  <si>
    <t>HZS000113.1</t>
  </si>
  <si>
    <t>Zabezpečenie pracoviska</t>
  </si>
  <si>
    <t>50</t>
  </si>
  <si>
    <t>HZS000114</t>
  </si>
  <si>
    <t>Inžinierska činnosť</t>
  </si>
  <si>
    <t xml:space="preserve">    21-M - Elektromontáže</t>
  </si>
  <si>
    <t xml:space="preserve">    46-M - Zemné práce pri extr.mont.prácach</t>
  </si>
  <si>
    <t>210010123</t>
  </si>
  <si>
    <t>Rúrka ochranná z PE, novoduru ap., uložená voľne vnútorná do D 47 mm</t>
  </si>
  <si>
    <t>2861052300</t>
  </si>
  <si>
    <t>Kopoflex 63</t>
  </si>
  <si>
    <t xml:space="preserve">m    </t>
  </si>
  <si>
    <t>2861100100</t>
  </si>
  <si>
    <t>3450000861</t>
  </si>
  <si>
    <t>Upevňovacia páska COT 37 (B 206)</t>
  </si>
  <si>
    <t>3450000862</t>
  </si>
  <si>
    <t>Spona pásky COT 36 (S 256)</t>
  </si>
  <si>
    <t>210040551</t>
  </si>
  <si>
    <t>Šablóna a prúdový spoj skrutkovou svorkou do 50mm2</t>
  </si>
  <si>
    <t>3543116100</t>
  </si>
  <si>
    <t>210100252</t>
  </si>
  <si>
    <t>Ukončenie celoplastových káblov zmrašť. záklopkou alebo páskou do 4 x 25 mm2</t>
  </si>
  <si>
    <t>2830165500</t>
  </si>
  <si>
    <t>Zmršťovacia káblová koncovka 4 x 6 - 4 x 25 mm2  typ:  SKR4 38/11</t>
  </si>
  <si>
    <t>210102001</t>
  </si>
  <si>
    <t>Spojka epoxidová pre celoplastové káble SVPe do 1 kV do 4 x 25 mm2</t>
  </si>
  <si>
    <t>3450502400</t>
  </si>
  <si>
    <t>Spojka kab. AL  25 ALU-ZE-LE</t>
  </si>
  <si>
    <t>3450550300</t>
  </si>
  <si>
    <t>Spojka SVCZ 25-35</t>
  </si>
  <si>
    <t>34505503001</t>
  </si>
  <si>
    <t>Spojka SVCZ 95-150 vrátane spojovačov</t>
  </si>
  <si>
    <t>210120102</t>
  </si>
  <si>
    <t>Poistka nožová veľkost do 160A 500 V</t>
  </si>
  <si>
    <t>3450117000</t>
  </si>
  <si>
    <t>Poist.patron PN000 40A gG</t>
  </si>
  <si>
    <t>210191541</t>
  </si>
  <si>
    <t>Montáž pilierového rozvádzača bez základu, zapojenie vodičov. PRIS</t>
  </si>
  <si>
    <t>3570317200</t>
  </si>
  <si>
    <t>Rozvádzač RVO SERVO</t>
  </si>
  <si>
    <t>210191541D</t>
  </si>
  <si>
    <t xml:space="preserve">Demontáž rozvádzača </t>
  </si>
  <si>
    <t>210220021</t>
  </si>
  <si>
    <t>Uzemňovacie vedenie v zemi včít. svoriek, prepojenia, izolácie spojov FeZn do 120 mm2</t>
  </si>
  <si>
    <t>3544112000</t>
  </si>
  <si>
    <t>Páska uzemňovacia 30x4 mm</t>
  </si>
  <si>
    <t>kg</t>
  </si>
  <si>
    <t>210220022.1</t>
  </si>
  <si>
    <t>Uzemňovacie vedenie v zemi včít. svoriek, prepojenia, izolácie spojov FeZn D 8 - 10 mm</t>
  </si>
  <si>
    <t>1561523500.1</t>
  </si>
  <si>
    <t>Drôt tahaný nepatentovaný z neušlachtilých ocelí pozinkovaný mäkký ozn. STN 11 343 podla EN S195T D 8.00mm</t>
  </si>
  <si>
    <t>210220301</t>
  </si>
  <si>
    <t xml:space="preserve">Bleskozvodová svorka </t>
  </si>
  <si>
    <t>3540406300</t>
  </si>
  <si>
    <t>HR - Svorka SP 1</t>
  </si>
  <si>
    <t>3540406801</t>
  </si>
  <si>
    <t>HR-Svorka SR03</t>
  </si>
  <si>
    <t>210901070</t>
  </si>
  <si>
    <t>Silový kábel hliníkový 750-1000 V (v mm2) voľne uložený "Solidal" AYKY 1 kV 4x25</t>
  </si>
  <si>
    <t>3410205800</t>
  </si>
  <si>
    <t>Kábel silový s hliníkovým jadrom AYKY-J 4x25</t>
  </si>
  <si>
    <t>210902145</t>
  </si>
  <si>
    <t>Kábel hliníkový silový uložený v trubke 1-AYKY 0,6/1 kV 4x95</t>
  </si>
  <si>
    <t>3410350014</t>
  </si>
  <si>
    <t>1-AYKY 3x95+70    Kábel pre pevné uloženie, hliníkový STN</t>
  </si>
  <si>
    <t>210950201</t>
  </si>
  <si>
    <t>Príplatok na zaťahovanie káblov, váha kábla do 0.75 kg</t>
  </si>
  <si>
    <t>460050602</t>
  </si>
  <si>
    <t>Výkop jamy pre stožiar, bet.základ, kotvu, príp. iné zar.,(vč.čerp.vody), ručný ,v zemine tr. 3 - 4</t>
  </si>
  <si>
    <t>m3</t>
  </si>
  <si>
    <t>460120002</t>
  </si>
  <si>
    <t>Zásyp jamy so zhutnením a s úpravou povrchu, zemina triedy 3 - 4</t>
  </si>
  <si>
    <t>460200154</t>
  </si>
  <si>
    <t>460490012</t>
  </si>
  <si>
    <t>Rozvinutie a uloženie výstražnej fólie z PVC do ryhy, šírka 33 cm</t>
  </si>
  <si>
    <t>2830002000</t>
  </si>
  <si>
    <t>Fólia červená v m</t>
  </si>
  <si>
    <t>460560154</t>
  </si>
  <si>
    <t>Ručný zásyp nezap. káblovej ryhy bez zhutn. zeminy, 35 cm širokej, 70 cm hlbokej v zemine tr. 4</t>
  </si>
  <si>
    <t>460620014</t>
  </si>
  <si>
    <t>Proviz. úprava terénu v zemine tr. 4, aby nerovnosti terénu neboli väčšie ako 2 cm od vodor.hladiny</t>
  </si>
  <si>
    <t>m2</t>
  </si>
  <si>
    <t>HZS000111</t>
  </si>
  <si>
    <t>Revízia</t>
  </si>
  <si>
    <t>Montážna plošina MP16</t>
  </si>
  <si>
    <t>Zabezpečenie pracoviska, obnovenie technickej plomby</t>
  </si>
  <si>
    <t>Výložník V-BS-2,0</t>
  </si>
  <si>
    <t>Štefultov - výmena svietidiel</t>
  </si>
  <si>
    <t>Štefultov - doplnenie svietidiel</t>
  </si>
  <si>
    <t>ul. Dolná - výmena svietidiel</t>
  </si>
  <si>
    <t>Štefultov - výmena RVO</t>
  </si>
  <si>
    <t xml:space="preserve">Unistreet - BGP202 LED30/740 </t>
  </si>
  <si>
    <t>Hĺbenie káblovej ryhy 35 cm širokej a 80 cm hlbokej, v zemine triedy 4</t>
  </si>
  <si>
    <t>43</t>
  </si>
  <si>
    <t>HZS000115</t>
  </si>
  <si>
    <t>Aktualizácia firmware a software pôvodných RVO</t>
  </si>
  <si>
    <t xml:space="preserve">Dátum: </t>
  </si>
  <si>
    <t xml:space="preserve">Spracovateľ: </t>
  </si>
  <si>
    <t>Modernizácia verejného osvetlenia mesta Banská Štiavnica použitím LED technológie - Štefultov a časť ulice Dolná</t>
  </si>
  <si>
    <t>Mesto Banská Štiavnica</t>
  </si>
  <si>
    <r>
      <t xml:space="preserve">Objednávateľ: </t>
    </r>
    <r>
      <rPr>
        <sz val="9"/>
        <rFont val="Trebuchet MS"/>
        <family val="2"/>
        <charset val="238"/>
      </rPr>
      <t>Mesto Banská Štiavnica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</si>
</sst>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\-#,##0.00"/>
    <numFmt numFmtId="165" formatCode="dd\.mm\.yyyy"/>
    <numFmt numFmtId="166" formatCode="#,##0.00000;\-#,##0.00000"/>
    <numFmt numFmtId="167" formatCode="#,##0.000;\-#,##0.000"/>
    <numFmt numFmtId="168" formatCode="_(&quot;$&quot;* #,##0.00_);_(&quot;$&quot;* \(#,##0.00\);_(&quot;$&quot;* &quot;-&quot;??_);_(@_)"/>
  </numFmts>
  <fonts count="32" x14ac:knownFonts="1">
    <font>
      <sz val="8"/>
      <name val="Trebuchet MS"/>
      <charset val="238"/>
    </font>
    <font>
      <b/>
      <sz val="16"/>
      <name val="Trebuchet MS"/>
      <family val="2"/>
      <charset val="238"/>
    </font>
    <font>
      <sz val="9"/>
      <color indexed="55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0"/>
      <name val="Trebuchet MS"/>
      <family val="2"/>
      <charset val="238"/>
    </font>
    <font>
      <b/>
      <sz val="10"/>
      <name val="Trebuchet MS"/>
      <family val="2"/>
      <charset val="238"/>
    </font>
    <font>
      <sz val="8"/>
      <color indexed="55"/>
      <name val="Trebuchet MS"/>
      <family val="2"/>
      <charset val="238"/>
    </font>
    <font>
      <sz val="10"/>
      <color indexed="55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indexed="55"/>
      <name val="Trebuchet MS"/>
      <family val="2"/>
      <charset val="238"/>
    </font>
    <font>
      <b/>
      <sz val="12"/>
      <color indexed="16"/>
      <name val="Trebuchet MS"/>
      <family val="2"/>
      <charset val="238"/>
    </font>
    <font>
      <sz val="12"/>
      <name val="Trebuchet MS"/>
      <family val="2"/>
      <charset val="238"/>
    </font>
    <font>
      <sz val="11"/>
      <name val="Trebuchet MS"/>
      <family val="2"/>
      <charset val="238"/>
    </font>
    <font>
      <b/>
      <sz val="11"/>
      <color indexed="56"/>
      <name val="Trebuchet MS"/>
      <family val="2"/>
      <charset val="238"/>
    </font>
    <font>
      <sz val="11"/>
      <color indexed="56"/>
      <name val="Trebuchet MS"/>
      <family val="2"/>
      <charset val="238"/>
    </font>
    <font>
      <sz val="11"/>
      <color indexed="55"/>
      <name val="Trebuchet MS"/>
      <family val="2"/>
      <charset val="238"/>
    </font>
    <font>
      <sz val="10"/>
      <color indexed="56"/>
      <name val="Trebuchet MS"/>
      <family val="2"/>
      <charset val="238"/>
    </font>
    <font>
      <sz val="12"/>
      <color indexed="56"/>
      <name val="Trebuchet MS"/>
      <family val="2"/>
      <charset val="238"/>
    </font>
    <font>
      <sz val="8"/>
      <color indexed="16"/>
      <name val="Trebuchet MS"/>
      <family val="2"/>
      <charset val="238"/>
    </font>
    <font>
      <b/>
      <sz val="8"/>
      <name val="Trebuchet MS"/>
      <family val="2"/>
      <charset val="238"/>
    </font>
    <font>
      <sz val="8"/>
      <color indexed="56"/>
      <name val="Trebuchet MS"/>
      <family val="2"/>
      <charset val="238"/>
    </font>
    <font>
      <i/>
      <sz val="8"/>
      <color indexed="12"/>
      <name val="Trebuchet MS"/>
      <family val="2"/>
      <charset val="238"/>
    </font>
    <font>
      <u/>
      <sz val="8"/>
      <color theme="10"/>
      <name val="Trebuchet MS"/>
      <family val="2"/>
      <charset val="238"/>
    </font>
    <font>
      <sz val="18"/>
      <color theme="10"/>
      <name val="Wingdings 2"/>
      <family val="1"/>
      <charset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MS Sans Serif"/>
      <charset val="1"/>
    </font>
    <font>
      <sz val="8"/>
      <name val="Trebuchet MS"/>
      <family val="2"/>
      <charset val="238"/>
    </font>
    <font>
      <sz val="8"/>
      <name val="Trebuchet MS"/>
      <family val="2"/>
    </font>
    <font>
      <b/>
      <sz val="11"/>
      <name val="Trebuchet MS"/>
      <family val="2"/>
      <charset val="238"/>
    </font>
    <font>
      <b/>
      <sz val="9"/>
      <color theme="3" tint="0.39997558519241921"/>
      <name val="Trebuchet M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 applyAlignment="0">
      <alignment vertical="top" wrapText="1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6" fillId="0" borderId="0" applyNumberFormat="0" applyFill="0" applyBorder="0" applyAlignment="0" applyProtection="0"/>
    <xf numFmtId="168" fontId="25" fillId="0" borderId="0" applyFont="0" applyFill="0" applyBorder="0" applyAlignment="0" applyProtection="0"/>
    <xf numFmtId="0" fontId="27" fillId="0" borderId="0" applyAlignment="0">
      <alignment vertical="top" wrapText="1"/>
      <protection locked="0"/>
    </xf>
    <xf numFmtId="0" fontId="29" fillId="0" borderId="0"/>
  </cellStyleXfs>
  <cellXfs count="178">
    <xf numFmtId="0" fontId="0" fillId="0" borderId="0" xfId="0" applyAlignment="1">
      <alignment vertical="top"/>
      <protection locked="0"/>
    </xf>
    <xf numFmtId="0" fontId="0" fillId="0" borderId="0" xfId="0" applyAlignment="1">
      <alignment horizontal="left" vertical="top"/>
      <protection locked="0"/>
    </xf>
    <xf numFmtId="0" fontId="0" fillId="0" borderId="0" xfId="0" applyAlignment="1">
      <alignment horizontal="left" vertical="center"/>
      <protection locked="0"/>
    </xf>
    <xf numFmtId="0" fontId="0" fillId="0" borderId="0" xfId="0" applyAlignment="1" applyProtection="1">
      <alignment horizontal="left" vertical="top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0" fillId="2" borderId="0" xfId="0" applyFill="1" applyAlignment="1" applyProtection="1">
      <alignment horizontal="left" vertical="center"/>
    </xf>
    <xf numFmtId="0" fontId="0" fillId="2" borderId="7" xfId="0" applyFill="1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3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165" fontId="3" fillId="0" borderId="0" xfId="0" applyNumberFormat="1" applyFont="1" applyAlignment="1" applyProtection="1">
      <alignment horizontal="left" vertical="top"/>
    </xf>
    <xf numFmtId="0" fontId="0" fillId="0" borderId="9" xfId="0" applyBorder="1" applyAlignment="1">
      <alignment horizontal="left" vertical="center"/>
      <protection locked="0"/>
    </xf>
    <xf numFmtId="0" fontId="0" fillId="0" borderId="10" xfId="0" applyBorder="1" applyAlignment="1">
      <alignment horizontal="left" vertical="center"/>
      <protection locked="0"/>
    </xf>
    <xf numFmtId="0" fontId="0" fillId="0" borderId="12" xfId="0" applyBorder="1" applyAlignment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164" fontId="10" fillId="0" borderId="11" xfId="0" applyNumberFormat="1" applyFont="1" applyBorder="1" applyAlignment="1" applyProtection="1">
      <alignment horizontal="right" vertical="center"/>
    </xf>
    <xf numFmtId="164" fontId="10" fillId="0" borderId="0" xfId="0" applyNumberFormat="1" applyFont="1" applyAlignment="1" applyProtection="1">
      <alignment horizontal="right" vertical="center"/>
    </xf>
    <xf numFmtId="166" fontId="10" fillId="0" borderId="0" xfId="0" applyNumberFormat="1" applyFont="1" applyAlignment="1" applyProtection="1">
      <alignment horizontal="right" vertical="center"/>
    </xf>
    <xf numFmtId="164" fontId="10" fillId="0" borderId="12" xfId="0" applyNumberFormat="1" applyFont="1" applyBorder="1" applyAlignment="1" applyProtection="1">
      <alignment horizontal="right" vertical="center"/>
    </xf>
    <xf numFmtId="0" fontId="12" fillId="0" borderId="0" xfId="0" applyFont="1" applyAlignment="1">
      <alignment horizontal="left" vertical="center"/>
      <protection locked="0"/>
    </xf>
    <xf numFmtId="0" fontId="13" fillId="0" borderId="0" xfId="0" applyFont="1" applyAlignment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</xf>
    <xf numFmtId="164" fontId="16" fillId="0" borderId="11" xfId="0" applyNumberFormat="1" applyFont="1" applyBorder="1" applyAlignment="1" applyProtection="1">
      <alignment horizontal="right" vertical="center"/>
    </xf>
    <xf numFmtId="164" fontId="16" fillId="0" borderId="0" xfId="0" applyNumberFormat="1" applyFont="1" applyAlignment="1" applyProtection="1">
      <alignment horizontal="right" vertical="center"/>
    </xf>
    <xf numFmtId="166" fontId="16" fillId="0" borderId="0" xfId="0" applyNumberFormat="1" applyFont="1" applyAlignment="1" applyProtection="1">
      <alignment horizontal="right" vertical="center"/>
    </xf>
    <xf numFmtId="164" fontId="16" fillId="0" borderId="12" xfId="0" applyNumberFormat="1" applyFont="1" applyBorder="1" applyAlignment="1" applyProtection="1">
      <alignment horizontal="right" vertical="center"/>
    </xf>
    <xf numFmtId="0" fontId="5" fillId="0" borderId="0" xfId="0" applyFont="1" applyAlignment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164" fontId="8" fillId="0" borderId="11" xfId="0" applyNumberFormat="1" applyFont="1" applyBorder="1" applyAlignment="1" applyProtection="1">
      <alignment horizontal="right" vertical="center"/>
    </xf>
    <xf numFmtId="164" fontId="8" fillId="0" borderId="0" xfId="0" applyNumberFormat="1" applyFont="1" applyAlignment="1" applyProtection="1">
      <alignment horizontal="right" vertical="center"/>
    </xf>
    <xf numFmtId="166" fontId="8" fillId="0" borderId="0" xfId="0" applyNumberFormat="1" applyFont="1" applyAlignment="1" applyProtection="1">
      <alignment horizontal="right" vertical="center"/>
    </xf>
    <xf numFmtId="164" fontId="8" fillId="0" borderId="12" xfId="0" applyNumberFormat="1" applyFont="1" applyBorder="1" applyAlignment="1" applyProtection="1">
      <alignment horizontal="right" vertical="center"/>
    </xf>
    <xf numFmtId="164" fontId="8" fillId="0" borderId="13" xfId="0" applyNumberFormat="1" applyFont="1" applyBorder="1" applyAlignment="1" applyProtection="1">
      <alignment horizontal="right" vertical="center"/>
    </xf>
    <xf numFmtId="164" fontId="8" fillId="0" borderId="14" xfId="0" applyNumberFormat="1" applyFont="1" applyBorder="1" applyAlignment="1" applyProtection="1">
      <alignment horizontal="right" vertical="center"/>
    </xf>
    <xf numFmtId="166" fontId="8" fillId="0" borderId="14" xfId="0" applyNumberFormat="1" applyFont="1" applyBorder="1" applyAlignment="1" applyProtection="1">
      <alignment horizontal="right" vertical="center"/>
    </xf>
    <xf numFmtId="164" fontId="8" fillId="0" borderId="15" xfId="0" applyNumberFormat="1" applyFont="1" applyBorder="1" applyAlignment="1" applyProtection="1">
      <alignment horizontal="right" vertical="center"/>
    </xf>
    <xf numFmtId="0" fontId="11" fillId="2" borderId="0" xfId="0" applyFont="1" applyFill="1" applyAlignment="1" applyProtection="1">
      <alignment horizontal="left" vertical="center"/>
    </xf>
    <xf numFmtId="0" fontId="0" fillId="0" borderId="0" xfId="0" applyAlignment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166" fontId="19" fillId="0" borderId="9" xfId="0" applyNumberFormat="1" applyFont="1" applyBorder="1" applyAlignment="1" applyProtection="1">
      <alignment horizontal="right"/>
    </xf>
    <xf numFmtId="166" fontId="19" fillId="0" borderId="10" xfId="0" applyNumberFormat="1" applyFont="1" applyBorder="1" applyAlignment="1" applyProtection="1">
      <alignment horizontal="right"/>
    </xf>
    <xf numFmtId="167" fontId="20" fillId="0" borderId="0" xfId="0" applyNumberFormat="1" applyFont="1" applyAlignment="1">
      <alignment horizontal="right" vertical="center"/>
      <protection locked="0"/>
    </xf>
    <xf numFmtId="0" fontId="0" fillId="0" borderId="0" xfId="0" applyAlignment="1">
      <alignment horizontal="left"/>
      <protection locked="0"/>
    </xf>
    <xf numFmtId="0" fontId="21" fillId="0" borderId="4" xfId="0" applyFont="1" applyBorder="1" applyAlignment="1" applyProtection="1">
      <alignment horizontal="left"/>
    </xf>
    <xf numFmtId="0" fontId="21" fillId="0" borderId="0" xfId="0" applyFont="1" applyAlignment="1" applyProtection="1">
      <alignment horizontal="left"/>
    </xf>
    <xf numFmtId="0" fontId="18" fillId="0" borderId="0" xfId="0" applyFont="1" applyAlignment="1" applyProtection="1">
      <alignment horizontal="left"/>
    </xf>
    <xf numFmtId="0" fontId="21" fillId="0" borderId="5" xfId="0" applyFont="1" applyBorder="1" applyAlignment="1" applyProtection="1">
      <alignment horizontal="left"/>
    </xf>
    <xf numFmtId="0" fontId="21" fillId="0" borderId="11" xfId="0" applyFont="1" applyBorder="1" applyAlignment="1" applyProtection="1">
      <alignment horizontal="left"/>
    </xf>
    <xf numFmtId="166" fontId="21" fillId="0" borderId="0" xfId="0" applyNumberFormat="1" applyFont="1" applyAlignment="1" applyProtection="1">
      <alignment horizontal="right"/>
    </xf>
    <xf numFmtId="166" fontId="21" fillId="0" borderId="12" xfId="0" applyNumberFormat="1" applyFont="1" applyBorder="1" applyAlignment="1" applyProtection="1">
      <alignment horizontal="right"/>
    </xf>
    <xf numFmtId="0" fontId="21" fillId="0" borderId="0" xfId="0" applyFont="1" applyAlignment="1">
      <alignment horizontal="left"/>
      <protection locked="0"/>
    </xf>
    <xf numFmtId="167" fontId="21" fillId="0" borderId="0" xfId="0" applyNumberFormat="1" applyFont="1" applyAlignment="1">
      <alignment horizontal="right" vertical="center"/>
      <protection locked="0"/>
    </xf>
    <xf numFmtId="0" fontId="17" fillId="0" borderId="0" xfId="0" applyFont="1" applyAlignment="1" applyProtection="1">
      <alignment horizontal="left"/>
    </xf>
    <xf numFmtId="0" fontId="0" fillId="0" borderId="22" xfId="0" applyBorder="1" applyAlignment="1" applyProtection="1">
      <alignment horizontal="center" vertical="center"/>
    </xf>
    <xf numFmtId="49" fontId="0" fillId="0" borderId="22" xfId="0" applyNumberFormat="1" applyBorder="1" applyAlignment="1" applyProtection="1">
      <alignment horizontal="left" vertical="center" wrapText="1"/>
    </xf>
    <xf numFmtId="0" fontId="0" fillId="0" borderId="22" xfId="0" applyBorder="1" applyAlignment="1" applyProtection="1">
      <alignment horizontal="center" vertical="center" wrapText="1"/>
    </xf>
    <xf numFmtId="167" fontId="0" fillId="0" borderId="22" xfId="0" applyNumberFormat="1" applyBorder="1" applyAlignment="1" applyProtection="1">
      <alignment horizontal="right" vertical="center"/>
    </xf>
    <xf numFmtId="0" fontId="7" fillId="0" borderId="22" xfId="0" applyFont="1" applyBorder="1" applyAlignment="1" applyProtection="1">
      <alignment horizontal="left" vertical="center"/>
    </xf>
    <xf numFmtId="166" fontId="7" fillId="0" borderId="0" xfId="0" applyNumberFormat="1" applyFont="1" applyAlignment="1" applyProtection="1">
      <alignment horizontal="right" vertical="center"/>
    </xf>
    <xf numFmtId="166" fontId="7" fillId="0" borderId="12" xfId="0" applyNumberFormat="1" applyFont="1" applyBorder="1" applyAlignment="1" applyProtection="1">
      <alignment horizontal="right" vertical="center"/>
    </xf>
    <xf numFmtId="164" fontId="0" fillId="0" borderId="0" xfId="0" applyNumberFormat="1" applyAlignment="1">
      <alignment horizontal="right" vertical="center"/>
      <protection locked="0"/>
    </xf>
    <xf numFmtId="167" fontId="0" fillId="0" borderId="0" xfId="0" applyNumberFormat="1" applyAlignment="1">
      <alignment horizontal="right" vertical="center"/>
      <protection locked="0"/>
    </xf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horizontal="right" vertical="center"/>
    </xf>
    <xf numFmtId="0" fontId="7" fillId="0" borderId="14" xfId="0" applyFont="1" applyBorder="1" applyAlignment="1" applyProtection="1">
      <alignment horizontal="center" vertical="center"/>
    </xf>
    <xf numFmtId="166" fontId="7" fillId="0" borderId="14" xfId="0" applyNumberFormat="1" applyFont="1" applyBorder="1" applyAlignment="1" applyProtection="1">
      <alignment horizontal="right" vertical="center"/>
    </xf>
    <xf numFmtId="166" fontId="7" fillId="0" borderId="15" xfId="0" applyNumberFormat="1" applyFont="1" applyBorder="1" applyAlignment="1" applyProtection="1">
      <alignment horizontal="right" vertical="center"/>
    </xf>
    <xf numFmtId="0" fontId="24" fillId="0" borderId="0" xfId="1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/>
    </xf>
    <xf numFmtId="49" fontId="5" fillId="0" borderId="0" xfId="0" applyNumberFormat="1" applyFont="1" applyAlignment="1" applyProtection="1">
      <alignment vertical="center" shrinkToFit="1"/>
    </xf>
    <xf numFmtId="49" fontId="5" fillId="0" borderId="24" xfId="0" applyNumberFormat="1" applyFont="1" applyBorder="1" applyAlignment="1" applyProtection="1">
      <alignment vertical="center" shrinkToFit="1"/>
    </xf>
    <xf numFmtId="0" fontId="28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0" fillId="0" borderId="26" xfId="0" applyBorder="1" applyAlignment="1" applyProtection="1">
      <alignment horizontal="left" vertical="center"/>
    </xf>
    <xf numFmtId="0" fontId="0" fillId="0" borderId="27" xfId="0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/>
    </xf>
    <xf numFmtId="0" fontId="4" fillId="0" borderId="24" xfId="0" applyFont="1" applyBorder="1" applyAlignment="1" applyProtection="1">
      <alignment horizontal="left" vertical="center"/>
    </xf>
    <xf numFmtId="0" fontId="4" fillId="0" borderId="28" xfId="0" applyFont="1" applyBorder="1" applyAlignment="1" applyProtection="1">
      <alignment horizontal="left" vertical="center"/>
    </xf>
    <xf numFmtId="0" fontId="0" fillId="0" borderId="24" xfId="0" applyBorder="1" applyAlignment="1" applyProtection="1">
      <alignment horizontal="left" vertical="center"/>
    </xf>
    <xf numFmtId="0" fontId="0" fillId="0" borderId="28" xfId="0" applyBorder="1" applyAlignment="1" applyProtection="1">
      <alignment horizontal="left" vertical="center"/>
    </xf>
    <xf numFmtId="0" fontId="13" fillId="0" borderId="24" xfId="0" applyFont="1" applyBorder="1" applyAlignment="1" applyProtection="1">
      <alignment horizontal="left" vertical="center"/>
    </xf>
    <xf numFmtId="0" fontId="13" fillId="0" borderId="28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8" xfId="0" applyFont="1" applyBorder="1" applyAlignment="1" applyProtection="1">
      <alignment horizontal="left" vertical="center"/>
    </xf>
    <xf numFmtId="0" fontId="0" fillId="0" borderId="24" xfId="0" applyBorder="1" applyAlignment="1" applyProtection="1">
      <alignment horizontal="left" vertical="top"/>
    </xf>
    <xf numFmtId="0" fontId="0" fillId="0" borderId="28" xfId="0" applyBorder="1" applyAlignment="1" applyProtection="1">
      <alignment horizontal="left" vertical="top"/>
    </xf>
    <xf numFmtId="0" fontId="0" fillId="0" borderId="29" xfId="0" applyBorder="1" applyAlignment="1" applyProtection="1">
      <alignment horizontal="left" vertical="center"/>
    </xf>
    <xf numFmtId="0" fontId="0" fillId="0" borderId="30" xfId="0" applyBorder="1" applyAlignment="1" applyProtection="1">
      <alignment horizontal="left" vertical="center"/>
    </xf>
    <xf numFmtId="0" fontId="0" fillId="0" borderId="31" xfId="0" applyBorder="1" applyAlignment="1" applyProtection="1">
      <alignment horizontal="left" vertical="center"/>
    </xf>
    <xf numFmtId="0" fontId="0" fillId="0" borderId="0" xfId="0" applyAlignment="1">
      <alignment horizontal="left" vertical="center"/>
      <protection locked="0"/>
    </xf>
    <xf numFmtId="167" fontId="0" fillId="0" borderId="22" xfId="0" applyNumberFormat="1" applyBorder="1" applyAlignment="1" applyProtection="1">
      <alignment horizontal="right" vertical="center"/>
    </xf>
    <xf numFmtId="0" fontId="28" fillId="0" borderId="0" xfId="0" applyFont="1" applyAlignment="1">
      <alignment horizontal="left" vertical="top"/>
      <protection locked="0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166" fontId="7" fillId="0" borderId="0" xfId="0" applyNumberFormat="1" applyFont="1" applyBorder="1" applyAlignment="1" applyProtection="1">
      <alignment horizontal="right" vertical="center"/>
    </xf>
    <xf numFmtId="0" fontId="1" fillId="0" borderId="25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right" vertical="center"/>
    </xf>
    <xf numFmtId="0" fontId="15" fillId="0" borderId="0" xfId="0" applyFont="1" applyAlignment="1" applyProtection="1">
      <alignment horizontal="left" vertical="center"/>
    </xf>
    <xf numFmtId="164" fontId="11" fillId="0" borderId="0" xfId="0" applyNumberFormat="1" applyFont="1" applyAlignment="1" applyProtection="1">
      <alignment horizontal="right" vertical="center"/>
    </xf>
    <xf numFmtId="0" fontId="1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7" fillId="0" borderId="0" xfId="0" applyFont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center" vertical="center"/>
    </xf>
    <xf numFmtId="2" fontId="31" fillId="0" borderId="0" xfId="0" applyNumberFormat="1" applyFont="1" applyAlignment="1" applyProtection="1">
      <alignment horizontal="right" vertical="center" wrapText="1"/>
    </xf>
    <xf numFmtId="2" fontId="31" fillId="0" borderId="0" xfId="0" applyNumberFormat="1" applyFont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10" fillId="0" borderId="8" xfId="0" applyFont="1" applyBorder="1" applyAlignment="1">
      <alignment horizontal="center" vertical="center"/>
      <protection locked="0"/>
    </xf>
    <xf numFmtId="0" fontId="0" fillId="0" borderId="9" xfId="0" applyBorder="1" applyAlignment="1">
      <alignment horizontal="left" vertical="center"/>
      <protection locked="0"/>
    </xf>
    <xf numFmtId="0" fontId="0" fillId="0" borderId="11" xfId="0" applyBorder="1" applyAlignment="1">
      <alignment horizontal="left" vertical="center"/>
      <protection locked="0"/>
    </xf>
    <xf numFmtId="0" fontId="0" fillId="0" borderId="0" xfId="0" applyAlignment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</xf>
    <xf numFmtId="0" fontId="0" fillId="2" borderId="23" xfId="0" applyFill="1" applyBorder="1" applyAlignment="1" applyProtection="1">
      <alignment horizontal="left" vertical="center"/>
    </xf>
    <xf numFmtId="0" fontId="30" fillId="0" borderId="0" xfId="0" applyFont="1" applyAlignment="1">
      <alignment horizontal="center" vertical="center"/>
      <protection locked="0"/>
    </xf>
    <xf numFmtId="164" fontId="11" fillId="2" borderId="0" xfId="0" applyNumberFormat="1" applyFont="1" applyFill="1" applyAlignment="1" applyProtection="1">
      <alignment horizontal="right" vertical="center"/>
    </xf>
    <xf numFmtId="0" fontId="0" fillId="2" borderId="0" xfId="0" applyFill="1" applyAlignment="1" applyProtection="1">
      <alignment horizontal="left" vertical="center"/>
    </xf>
    <xf numFmtId="0" fontId="5" fillId="0" borderId="0" xfId="0" applyFont="1" applyAlignment="1">
      <alignment horizontal="center" vertical="top"/>
      <protection locked="0"/>
    </xf>
    <xf numFmtId="0" fontId="28" fillId="0" borderId="0" xfId="0" applyFont="1" applyAlignment="1">
      <alignment horizontal="center" vertical="top"/>
      <protection locked="0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165" fontId="3" fillId="0" borderId="0" xfId="0" applyNumberFormat="1" applyFont="1" applyAlignment="1" applyProtection="1">
      <alignment horizontal="left" vertical="top"/>
    </xf>
    <xf numFmtId="167" fontId="0" fillId="0" borderId="22" xfId="0" applyNumberFormat="1" applyBorder="1" applyAlignment="1" applyProtection="1">
      <alignment horizontal="right" vertical="center"/>
    </xf>
    <xf numFmtId="0" fontId="0" fillId="0" borderId="22" xfId="0" applyBorder="1" applyAlignment="1" applyProtection="1">
      <alignment horizontal="left" vertical="center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/>
    </xf>
    <xf numFmtId="167" fontId="22" fillId="0" borderId="22" xfId="0" applyNumberFormat="1" applyFont="1" applyBorder="1" applyAlignment="1" applyProtection="1">
      <alignment horizontal="right" vertical="center"/>
    </xf>
    <xf numFmtId="49" fontId="5" fillId="0" borderId="0" xfId="0" applyNumberFormat="1" applyFont="1" applyAlignment="1" applyProtection="1">
      <alignment horizontal="left" vertical="center" shrinkToFit="1"/>
    </xf>
    <xf numFmtId="0" fontId="3" fillId="2" borderId="20" xfId="0" applyFont="1" applyFill="1" applyBorder="1" applyAlignment="1" applyProtection="1">
      <alignment horizontal="center" vertical="center" wrapText="1"/>
    </xf>
    <xf numFmtId="0" fontId="0" fillId="2" borderId="20" xfId="0" applyFill="1" applyBorder="1" applyAlignment="1" applyProtection="1">
      <alignment horizontal="center" vertical="center" wrapText="1"/>
    </xf>
    <xf numFmtId="0" fontId="0" fillId="2" borderId="21" xfId="0" applyFill="1" applyBorder="1" applyAlignment="1" applyProtection="1">
      <alignment horizontal="center" vertical="center" wrapText="1"/>
    </xf>
    <xf numFmtId="167" fontId="11" fillId="0" borderId="0" xfId="0" applyNumberFormat="1" applyFont="1" applyAlignment="1" applyProtection="1">
      <alignment horizontal="right"/>
    </xf>
    <xf numFmtId="167" fontId="18" fillId="0" borderId="0" xfId="0" applyNumberFormat="1" applyFont="1" applyAlignment="1" applyProtection="1">
      <alignment horizontal="right"/>
    </xf>
    <xf numFmtId="0" fontId="21" fillId="0" borderId="0" xfId="0" applyFont="1" applyAlignment="1" applyProtection="1">
      <alignment horizontal="left"/>
    </xf>
    <xf numFmtId="167" fontId="17" fillId="0" borderId="0" xfId="0" applyNumberFormat="1" applyFont="1" applyAlignment="1" applyProtection="1">
      <alignment horizontal="right"/>
    </xf>
    <xf numFmtId="0" fontId="0" fillId="0" borderId="22" xfId="0" applyBorder="1" applyAlignment="1" applyProtection="1">
      <alignment horizontal="left" vertical="center" wrapText="1"/>
    </xf>
    <xf numFmtId="167" fontId="22" fillId="0" borderId="19" xfId="0" applyNumberFormat="1" applyFont="1" applyBorder="1" applyAlignment="1" applyProtection="1">
      <alignment horizontal="right" vertical="center"/>
    </xf>
    <xf numFmtId="167" fontId="22" fillId="0" borderId="21" xfId="0" applyNumberFormat="1" applyFont="1" applyBorder="1" applyAlignment="1" applyProtection="1">
      <alignment horizontal="right" vertical="center"/>
    </xf>
    <xf numFmtId="167" fontId="0" fillId="0" borderId="19" xfId="0" applyNumberFormat="1" applyBorder="1" applyAlignment="1" applyProtection="1">
      <alignment horizontal="right" vertical="center"/>
    </xf>
    <xf numFmtId="167" fontId="0" fillId="0" borderId="21" xfId="0" applyNumberFormat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 wrapText="1"/>
    </xf>
    <xf numFmtId="167" fontId="0" fillId="0" borderId="20" xfId="0" applyNumberFormat="1" applyBorder="1" applyAlignment="1" applyProtection="1">
      <alignment horizontal="right" vertical="center"/>
    </xf>
  </cellXfs>
  <cellStyles count="7">
    <cellStyle name="Hypertextové prepojenie" xfId="1" builtinId="8"/>
    <cellStyle name="Hypertextové prepojenie 2" xfId="3"/>
    <cellStyle name="Mena 2" xfId="4"/>
    <cellStyle name="Normálna" xfId="0" builtinId="0"/>
    <cellStyle name="Normálna 2" xfId="2"/>
    <cellStyle name="Normálna 3" xfId="6"/>
    <cellStyle name="normální 2" xfId="5"/>
  </cellStyles>
  <dxfs count="2"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9" defaultPivotStyle="PivotStyleLight16">
    <tableStyle name="VlastnýŠtýlTabuľky" pivot="0" count="2"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K38"/>
  <sheetViews>
    <sheetView showGridLines="0" tabSelected="1" workbookViewId="0">
      <selection activeCell="C8" sqref="C8"/>
    </sheetView>
  </sheetViews>
  <sheetFormatPr defaultColWidth="10.625" defaultRowHeight="14.25" customHeight="1" x14ac:dyDescent="0.35"/>
  <cols>
    <col min="1" max="1" width="8.375" style="1" customWidth="1"/>
    <col min="2" max="2" width="1.625" style="1" customWidth="1"/>
    <col min="3" max="3" width="4.125" style="1" customWidth="1"/>
    <col min="4" max="33" width="2.5" style="1" customWidth="1"/>
    <col min="34" max="34" width="3.375" style="1" customWidth="1"/>
    <col min="35" max="37" width="2.5" style="1" customWidth="1"/>
    <col min="38" max="38" width="6.125" style="1" customWidth="1"/>
    <col min="39" max="39" width="3.375" style="1" customWidth="1"/>
    <col min="40" max="40" width="13.375" style="1" customWidth="1"/>
    <col min="41" max="41" width="7.5" style="1" customWidth="1"/>
    <col min="42" max="42" width="4.125" style="1" customWidth="1"/>
    <col min="43" max="43" width="1.625" style="1" customWidth="1"/>
    <col min="44" max="44" width="10.625" style="1" customWidth="1"/>
    <col min="45" max="46" width="25.875" style="1" hidden="1" customWidth="1"/>
    <col min="47" max="47" width="25" style="1" hidden="1" customWidth="1"/>
    <col min="48" max="52" width="21.625" style="1" hidden="1" customWidth="1"/>
    <col min="53" max="53" width="19.125" style="1" hidden="1" customWidth="1"/>
    <col min="54" max="54" width="25" style="1" hidden="1" customWidth="1"/>
    <col min="55" max="56" width="19.125" style="1" hidden="1" customWidth="1"/>
    <col min="57" max="57" width="66.5" style="1" customWidth="1"/>
    <col min="58" max="70" width="10.625" style="1" customWidth="1"/>
    <col min="71" max="89" width="10.625" style="1" hidden="1" customWidth="1"/>
    <col min="90" max="16384" width="10.625" style="1"/>
  </cols>
  <sheetData>
    <row r="2" spans="1:76" s="2" customFormat="1" ht="37.5" customHeight="1" x14ac:dyDescent="0.35">
      <c r="B2" s="101"/>
      <c r="C2" s="124" t="s">
        <v>9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02"/>
    </row>
    <row r="3" spans="1:76" s="20" customFormat="1" ht="15" customHeight="1" x14ac:dyDescent="0.35">
      <c r="B3" s="103"/>
      <c r="C3" s="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104"/>
    </row>
    <row r="4" spans="1:76" s="21" customFormat="1" ht="37.5" customHeight="1" x14ac:dyDescent="0.35">
      <c r="B4" s="105"/>
      <c r="C4" s="22" t="s">
        <v>1</v>
      </c>
      <c r="D4" s="22"/>
      <c r="E4" s="22"/>
      <c r="F4" s="22"/>
      <c r="G4" s="22"/>
      <c r="H4" s="22"/>
      <c r="I4" s="22"/>
      <c r="J4" s="134" t="s">
        <v>269</v>
      </c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00"/>
      <c r="AP4" s="22"/>
      <c r="AQ4" s="106"/>
    </row>
    <row r="5" spans="1:76" s="2" customFormat="1" ht="7.5" customHeight="1" x14ac:dyDescent="0.35">
      <c r="B5" s="10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108"/>
    </row>
    <row r="6" spans="1:76" s="2" customFormat="1" ht="15.75" customHeight="1" x14ac:dyDescent="0.35">
      <c r="B6" s="107"/>
      <c r="C6" s="5" t="s">
        <v>2</v>
      </c>
      <c r="D6" s="7"/>
      <c r="E6" s="7"/>
      <c r="F6" s="7"/>
      <c r="G6" s="7"/>
      <c r="H6" s="7"/>
      <c r="I6" s="7"/>
      <c r="J6" s="7"/>
      <c r="K6" s="7"/>
      <c r="L6" s="23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5" t="s">
        <v>267</v>
      </c>
      <c r="AJ6" s="7"/>
      <c r="AK6" s="7"/>
      <c r="AL6" s="7"/>
      <c r="AM6" s="24"/>
      <c r="AN6" s="7"/>
      <c r="AO6" s="7"/>
      <c r="AP6" s="7"/>
      <c r="AQ6" s="108"/>
    </row>
    <row r="7" spans="1:76" s="2" customFormat="1" ht="7.5" customHeight="1" x14ac:dyDescent="0.35">
      <c r="B7" s="10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108"/>
    </row>
    <row r="8" spans="1:76" s="2" customFormat="1" ht="18.75" customHeight="1" x14ac:dyDescent="0.35">
      <c r="B8" s="107"/>
      <c r="C8" s="5" t="s">
        <v>3</v>
      </c>
      <c r="D8" s="7"/>
      <c r="E8" s="7"/>
      <c r="F8" s="7"/>
      <c r="G8" s="7"/>
      <c r="H8" s="7"/>
      <c r="I8" s="7"/>
      <c r="J8" s="7"/>
      <c r="K8" s="97" t="s">
        <v>270</v>
      </c>
      <c r="L8" s="4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5</v>
      </c>
      <c r="AJ8" s="7"/>
      <c r="AK8" s="7"/>
      <c r="AL8" s="7"/>
      <c r="AM8" s="132"/>
      <c r="AN8" s="133"/>
      <c r="AO8" s="133"/>
      <c r="AP8" s="133"/>
      <c r="AQ8" s="108"/>
      <c r="AS8" s="143" t="s">
        <v>10</v>
      </c>
      <c r="AT8" s="144"/>
      <c r="AU8" s="25"/>
      <c r="AV8" s="25"/>
      <c r="AW8" s="25"/>
      <c r="AX8" s="25"/>
      <c r="AY8" s="25"/>
      <c r="AZ8" s="25"/>
      <c r="BA8" s="25"/>
      <c r="BB8" s="25"/>
      <c r="BC8" s="25"/>
      <c r="BD8" s="26"/>
    </row>
    <row r="9" spans="1:76" s="2" customFormat="1" ht="15.75" customHeight="1" x14ac:dyDescent="0.35">
      <c r="B9" s="107"/>
      <c r="C9" s="5" t="s">
        <v>4</v>
      </c>
      <c r="D9" s="7"/>
      <c r="E9" s="7"/>
      <c r="F9" s="7"/>
      <c r="G9" s="7"/>
      <c r="H9" s="7"/>
      <c r="I9" s="7"/>
      <c r="J9" s="7"/>
      <c r="K9" s="7"/>
      <c r="L9" s="4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5" t="s">
        <v>6</v>
      </c>
      <c r="AJ9" s="7"/>
      <c r="AK9" s="7"/>
      <c r="AL9" s="7"/>
      <c r="AM9" s="132"/>
      <c r="AN9" s="133"/>
      <c r="AO9" s="133"/>
      <c r="AP9" s="133"/>
      <c r="AQ9" s="108"/>
      <c r="AS9" s="145"/>
      <c r="AT9" s="146"/>
      <c r="BD9" s="27"/>
    </row>
    <row r="10" spans="1:76" s="2" customFormat="1" ht="12" customHeight="1" x14ac:dyDescent="0.35">
      <c r="B10" s="10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08"/>
      <c r="AS10" s="147"/>
      <c r="AT10" s="133"/>
      <c r="AU10" s="7"/>
      <c r="AV10" s="7"/>
      <c r="AW10" s="7"/>
      <c r="AX10" s="7"/>
      <c r="AY10" s="7"/>
      <c r="AZ10" s="7"/>
      <c r="BA10" s="7"/>
      <c r="BB10" s="7"/>
      <c r="BC10" s="7"/>
      <c r="BD10" s="28"/>
    </row>
    <row r="11" spans="1:76" s="2" customFormat="1" ht="30" customHeight="1" x14ac:dyDescent="0.35">
      <c r="B11" s="107"/>
      <c r="C11" s="135" t="s">
        <v>11</v>
      </c>
      <c r="D11" s="136"/>
      <c r="E11" s="136"/>
      <c r="F11" s="136"/>
      <c r="G11" s="136"/>
      <c r="H11" s="11"/>
      <c r="I11" s="137" t="s">
        <v>12</v>
      </c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7" t="s">
        <v>13</v>
      </c>
      <c r="AH11" s="136"/>
      <c r="AI11" s="136"/>
      <c r="AJ11" s="136"/>
      <c r="AK11" s="136"/>
      <c r="AL11" s="136"/>
      <c r="AM11" s="136"/>
      <c r="AN11" s="137" t="s">
        <v>14</v>
      </c>
      <c r="AO11" s="136"/>
      <c r="AP11" s="148"/>
      <c r="AQ11" s="108"/>
      <c r="AS11" s="29" t="s">
        <v>15</v>
      </c>
      <c r="AT11" s="30" t="s">
        <v>16</v>
      </c>
      <c r="AU11" s="30" t="s">
        <v>17</v>
      </c>
      <c r="AV11" s="30" t="s">
        <v>18</v>
      </c>
      <c r="AW11" s="30" t="s">
        <v>19</v>
      </c>
      <c r="AX11" s="30" t="s">
        <v>20</v>
      </c>
      <c r="AY11" s="30" t="s">
        <v>21</v>
      </c>
      <c r="AZ11" s="30" t="s">
        <v>22</v>
      </c>
      <c r="BA11" s="30" t="s">
        <v>23</v>
      </c>
      <c r="BB11" s="30" t="s">
        <v>24</v>
      </c>
      <c r="BC11" s="30" t="s">
        <v>25</v>
      </c>
      <c r="BD11" s="31" t="s">
        <v>26</v>
      </c>
    </row>
    <row r="12" spans="1:76" s="2" customFormat="1" ht="12" customHeight="1" x14ac:dyDescent="0.35">
      <c r="B12" s="10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08"/>
      <c r="AS12" s="3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3"/>
    </row>
    <row r="13" spans="1:76" s="21" customFormat="1" ht="33" customHeight="1" x14ac:dyDescent="0.35">
      <c r="B13" s="105"/>
      <c r="C13" s="33" t="s">
        <v>27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130">
        <f>AG14+AG15+AG16+AG17+AG18</f>
        <v>0</v>
      </c>
      <c r="AH13" s="131"/>
      <c r="AI13" s="131"/>
      <c r="AJ13" s="131"/>
      <c r="AK13" s="131"/>
      <c r="AL13" s="131"/>
      <c r="AM13" s="131"/>
      <c r="AN13" s="130">
        <f t="shared" ref="AN13:AN17" si="0">AG13*1.2</f>
        <v>0</v>
      </c>
      <c r="AO13" s="131"/>
      <c r="AP13" s="131"/>
      <c r="AQ13" s="106"/>
      <c r="AS13" s="34" t="e">
        <f>ROUND($AS$14+SUM($AS$15:$AS$17)+$AS$19,2)</f>
        <v>#REF!</v>
      </c>
      <c r="AT13" s="35" t="e">
        <f>ROUND(SUM($AV$13:$AW$13),2)</f>
        <v>#REF!</v>
      </c>
      <c r="AU13" s="36" t="e">
        <f>ROUND($AU$14+SUM($AU$15:$AU$17)+$AU$19,5)</f>
        <v>#REF!</v>
      </c>
      <c r="AV13" s="35" t="e">
        <f>ROUND($AZ$13*#REF!,2)</f>
        <v>#REF!</v>
      </c>
      <c r="AW13" s="35" t="e">
        <f>ROUND($BA$13*#REF!,2)</f>
        <v>#REF!</v>
      </c>
      <c r="AX13" s="35" t="e">
        <f>ROUND($BB$13*#REF!,2)</f>
        <v>#REF!</v>
      </c>
      <c r="AY13" s="35" t="e">
        <f>ROUND($BC$13*#REF!,2)</f>
        <v>#REF!</v>
      </c>
      <c r="AZ13" s="35" t="e">
        <f>ROUND($AZ$14+SUM($AZ$15:$AZ$17)+$AZ$19,2)</f>
        <v>#REF!</v>
      </c>
      <c r="BA13" s="35" t="e">
        <f>ROUND($BA$14+SUM($BA$15:$BA$17)+$BA$19,2)</f>
        <v>#REF!</v>
      </c>
      <c r="BB13" s="35" t="e">
        <f>ROUND($BB$14+SUM($BB$15:$BB$17)+$BB$19,2)</f>
        <v>#REF!</v>
      </c>
      <c r="BC13" s="35" t="e">
        <f>ROUND($BC$14+SUM($BC$15:$BC$17)+$BC$19,2)</f>
        <v>#REF!</v>
      </c>
      <c r="BD13" s="37" t="e">
        <f>ROUND($BD$14+SUM($BD$15:$BD$17)+$BD$19,2)</f>
        <v>#REF!</v>
      </c>
      <c r="BS13" s="21" t="s">
        <v>28</v>
      </c>
      <c r="BT13" s="21" t="s">
        <v>29</v>
      </c>
      <c r="BU13" s="38" t="s">
        <v>30</v>
      </c>
      <c r="BV13" s="21" t="s">
        <v>31</v>
      </c>
      <c r="BW13" s="21" t="s">
        <v>32</v>
      </c>
      <c r="BX13" s="21" t="s">
        <v>33</v>
      </c>
    </row>
    <row r="14" spans="1:76" s="39" customFormat="1" ht="28.5" customHeight="1" x14ac:dyDescent="0.35">
      <c r="A14" s="91"/>
      <c r="B14" s="109"/>
      <c r="C14" s="40"/>
      <c r="D14" s="126" t="s">
        <v>34</v>
      </c>
      <c r="E14" s="127"/>
      <c r="F14" s="127"/>
      <c r="G14" s="127"/>
      <c r="H14" s="127"/>
      <c r="I14" s="40"/>
      <c r="J14" s="126" t="s">
        <v>258</v>
      </c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98"/>
      <c r="AG14" s="128">
        <f>Štefultov_výmena!N14</f>
        <v>0</v>
      </c>
      <c r="AH14" s="129"/>
      <c r="AI14" s="129"/>
      <c r="AJ14" s="129"/>
      <c r="AK14" s="129"/>
      <c r="AL14" s="129"/>
      <c r="AM14" s="129"/>
      <c r="AN14" s="128">
        <f t="shared" si="0"/>
        <v>0</v>
      </c>
      <c r="AO14" s="129"/>
      <c r="AP14" s="129"/>
      <c r="AQ14" s="110"/>
      <c r="AS14" s="41" t="e">
        <f>#REF!</f>
        <v>#REF!</v>
      </c>
      <c r="AT14" s="42" t="e">
        <f>ROUND(SUM($AV$14:$AW$14),2)</f>
        <v>#REF!</v>
      </c>
      <c r="AU14" s="43" t="e">
        <f>#REF!</f>
        <v>#REF!</v>
      </c>
      <c r="AV14" s="42" t="e">
        <f>#REF!</f>
        <v>#REF!</v>
      </c>
      <c r="AW14" s="42" t="e">
        <f>#REF!</f>
        <v>#REF!</v>
      </c>
      <c r="AX14" s="42" t="e">
        <f>#REF!</f>
        <v>#REF!</v>
      </c>
      <c r="AY14" s="42" t="e">
        <f>#REF!</f>
        <v>#REF!</v>
      </c>
      <c r="AZ14" s="42" t="e">
        <f>#REF!</f>
        <v>#REF!</v>
      </c>
      <c r="BA14" s="42" t="e">
        <f>#REF!</f>
        <v>#REF!</v>
      </c>
      <c r="BB14" s="42" t="e">
        <f>#REF!</f>
        <v>#REF!</v>
      </c>
      <c r="BC14" s="42" t="e">
        <f>#REF!</f>
        <v>#REF!</v>
      </c>
      <c r="BD14" s="44" t="e">
        <f>#REF!</f>
        <v>#REF!</v>
      </c>
      <c r="BT14" s="39" t="s">
        <v>35</v>
      </c>
      <c r="BV14" s="39" t="s">
        <v>31</v>
      </c>
      <c r="BW14" s="39" t="s">
        <v>36</v>
      </c>
      <c r="BX14" s="39" t="s">
        <v>32</v>
      </c>
    </row>
    <row r="15" spans="1:76" s="39" customFormat="1" ht="28.5" customHeight="1" x14ac:dyDescent="0.35">
      <c r="A15" s="91"/>
      <c r="B15" s="109"/>
      <c r="C15" s="40"/>
      <c r="D15" s="126" t="s">
        <v>37</v>
      </c>
      <c r="E15" s="127"/>
      <c r="F15" s="127"/>
      <c r="G15" s="127"/>
      <c r="H15" s="127"/>
      <c r="I15" s="40"/>
      <c r="J15" s="126" t="s">
        <v>259</v>
      </c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99"/>
      <c r="AG15" s="128">
        <f>Štefultov_doplnenie!N13</f>
        <v>0</v>
      </c>
      <c r="AH15" s="129"/>
      <c r="AI15" s="129"/>
      <c r="AJ15" s="129"/>
      <c r="AK15" s="129"/>
      <c r="AL15" s="129"/>
      <c r="AM15" s="129"/>
      <c r="AN15" s="128">
        <f t="shared" si="0"/>
        <v>0</v>
      </c>
      <c r="AO15" s="129"/>
      <c r="AP15" s="129"/>
      <c r="AQ15" s="110"/>
      <c r="AS15" s="41" t="e">
        <f>Rozvádzače!#REF!</f>
        <v>#REF!</v>
      </c>
      <c r="AT15" s="42" t="e">
        <f>ROUND(SUM($AV$15:$AW$15),2)</f>
        <v>#REF!</v>
      </c>
      <c r="AU15" s="43">
        <f>Rozvádzače!$W$13</f>
        <v>163.39670000000001</v>
      </c>
      <c r="AV15" s="42" t="e">
        <f>Rozvádzače!#REF!</f>
        <v>#REF!</v>
      </c>
      <c r="AW15" s="42" t="e">
        <f>Rozvádzače!#REF!</f>
        <v>#REF!</v>
      </c>
      <c r="AX15" s="42" t="e">
        <f>Rozvádzače!#REF!</f>
        <v>#REF!</v>
      </c>
      <c r="AY15" s="42" t="e">
        <f>Rozvádzače!#REF!</f>
        <v>#REF!</v>
      </c>
      <c r="AZ15" s="42" t="e">
        <f>Rozvádzače!#REF!</f>
        <v>#REF!</v>
      </c>
      <c r="BA15" s="42" t="e">
        <f>Rozvádzače!#REF!</f>
        <v>#REF!</v>
      </c>
      <c r="BB15" s="42" t="e">
        <f>Rozvádzače!#REF!</f>
        <v>#REF!</v>
      </c>
      <c r="BC15" s="42" t="e">
        <f>Rozvádzače!#REF!</f>
        <v>#REF!</v>
      </c>
      <c r="BD15" s="44" t="e">
        <f>Rozvádzače!#REF!</f>
        <v>#REF!</v>
      </c>
      <c r="BT15" s="39" t="s">
        <v>35</v>
      </c>
      <c r="BV15" s="39" t="s">
        <v>31</v>
      </c>
      <c r="BW15" s="39" t="s">
        <v>38</v>
      </c>
      <c r="BX15" s="39" t="s">
        <v>32</v>
      </c>
    </row>
    <row r="16" spans="1:76" s="39" customFormat="1" ht="28.5" customHeight="1" x14ac:dyDescent="0.35">
      <c r="A16" s="91"/>
      <c r="B16" s="109"/>
      <c r="C16" s="40"/>
      <c r="D16" s="126" t="s">
        <v>39</v>
      </c>
      <c r="E16" s="127"/>
      <c r="F16" s="127"/>
      <c r="G16" s="127"/>
      <c r="H16" s="127"/>
      <c r="I16" s="40"/>
      <c r="J16" s="126" t="s">
        <v>260</v>
      </c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98"/>
      <c r="AG16" s="128">
        <f>'ul. Dolná_vymena'!N14</f>
        <v>0</v>
      </c>
      <c r="AH16" s="129"/>
      <c r="AI16" s="129"/>
      <c r="AJ16" s="129"/>
      <c r="AK16" s="129"/>
      <c r="AL16" s="129"/>
      <c r="AM16" s="129"/>
      <c r="AN16" s="128">
        <f t="shared" si="0"/>
        <v>0</v>
      </c>
      <c r="AO16" s="129"/>
      <c r="AP16" s="129"/>
      <c r="AQ16" s="110"/>
      <c r="AS16" s="41" t="e">
        <f>#REF!</f>
        <v>#REF!</v>
      </c>
      <c r="AT16" s="42" t="e">
        <f>ROUND(SUM($AV$16:$AW$16),2)</f>
        <v>#REF!</v>
      </c>
      <c r="AU16" s="43" t="e">
        <f>#REF!</f>
        <v>#REF!</v>
      </c>
      <c r="AV16" s="42" t="e">
        <f>#REF!</f>
        <v>#REF!</v>
      </c>
      <c r="AW16" s="42" t="e">
        <f>#REF!</f>
        <v>#REF!</v>
      </c>
      <c r="AX16" s="42" t="e">
        <f>#REF!</f>
        <v>#REF!</v>
      </c>
      <c r="AY16" s="42" t="e">
        <f>#REF!</f>
        <v>#REF!</v>
      </c>
      <c r="AZ16" s="42" t="e">
        <f>#REF!</f>
        <v>#REF!</v>
      </c>
      <c r="BA16" s="42" t="e">
        <f>#REF!</f>
        <v>#REF!</v>
      </c>
      <c r="BB16" s="42" t="e">
        <f>#REF!</f>
        <v>#REF!</v>
      </c>
      <c r="BC16" s="42" t="e">
        <f>#REF!</f>
        <v>#REF!</v>
      </c>
      <c r="BD16" s="44" t="e">
        <f>#REF!</f>
        <v>#REF!</v>
      </c>
      <c r="BT16" s="39" t="s">
        <v>35</v>
      </c>
      <c r="BV16" s="39" t="s">
        <v>31</v>
      </c>
      <c r="BW16" s="39" t="s">
        <v>40</v>
      </c>
      <c r="BX16" s="39" t="s">
        <v>32</v>
      </c>
    </row>
    <row r="17" spans="1:76" s="39" customFormat="1" ht="28.5" customHeight="1" x14ac:dyDescent="0.35">
      <c r="B17" s="109"/>
      <c r="C17" s="40"/>
      <c r="D17" s="126" t="s">
        <v>41</v>
      </c>
      <c r="E17" s="127"/>
      <c r="F17" s="127"/>
      <c r="G17" s="127"/>
      <c r="H17" s="127"/>
      <c r="I17" s="40"/>
      <c r="J17" s="126" t="s">
        <v>261</v>
      </c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98"/>
      <c r="AA17" s="98"/>
      <c r="AB17" s="98"/>
      <c r="AC17" s="98"/>
      <c r="AD17" s="98"/>
      <c r="AE17" s="98"/>
      <c r="AF17" s="98"/>
      <c r="AG17" s="128">
        <f>Rozvádzače!N13</f>
        <v>0</v>
      </c>
      <c r="AH17" s="129"/>
      <c r="AI17" s="129"/>
      <c r="AJ17" s="129"/>
      <c r="AK17" s="129"/>
      <c r="AL17" s="129"/>
      <c r="AM17" s="129"/>
      <c r="AN17" s="128">
        <f t="shared" si="0"/>
        <v>0</v>
      </c>
      <c r="AO17" s="129"/>
      <c r="AP17" s="129"/>
      <c r="AQ17" s="110"/>
      <c r="AS17" s="41">
        <f>ROUND($AS$18,2)</f>
        <v>0</v>
      </c>
      <c r="AT17" s="42" t="e">
        <f>ROUND(SUM($AV$17:$AW$17),2)</f>
        <v>#REF!</v>
      </c>
      <c r="AU17" s="43">
        <f>ROUND($AU$18,5)</f>
        <v>0</v>
      </c>
      <c r="AV17" s="42" t="e">
        <f>ROUND($AZ$17*#REF!,2)</f>
        <v>#REF!</v>
      </c>
      <c r="AW17" s="42" t="e">
        <f>ROUND($BA$17*#REF!,2)</f>
        <v>#REF!</v>
      </c>
      <c r="AX17" s="42" t="e">
        <f>ROUND($BB$17*#REF!,2)</f>
        <v>#REF!</v>
      </c>
      <c r="AY17" s="42" t="e">
        <f>ROUND($BC$17*#REF!,2)</f>
        <v>#REF!</v>
      </c>
      <c r="AZ17" s="42">
        <f>ROUND($AZ$18,2)</f>
        <v>0</v>
      </c>
      <c r="BA17" s="42">
        <f>ROUND($BA$18,2)</f>
        <v>0</v>
      </c>
      <c r="BB17" s="42">
        <f>ROUND($BB$18,2)</f>
        <v>0</v>
      </c>
      <c r="BC17" s="42">
        <f>ROUND($BC$18,2)</f>
        <v>0</v>
      </c>
      <c r="BD17" s="44">
        <f>ROUND($BD$18,2)</f>
        <v>0</v>
      </c>
      <c r="BS17" s="39" t="s">
        <v>28</v>
      </c>
      <c r="BT17" s="39" t="s">
        <v>35</v>
      </c>
      <c r="BU17" s="39" t="s">
        <v>30</v>
      </c>
      <c r="BV17" s="39" t="s">
        <v>31</v>
      </c>
      <c r="BW17" s="39" t="s">
        <v>42</v>
      </c>
      <c r="BX17" s="39" t="s">
        <v>32</v>
      </c>
    </row>
    <row r="18" spans="1:76" s="45" customFormat="1" ht="23.25" customHeight="1" x14ac:dyDescent="0.35">
      <c r="A18" s="91"/>
      <c r="B18" s="111"/>
      <c r="C18" s="46"/>
      <c r="D18" s="126"/>
      <c r="E18" s="127"/>
      <c r="F18" s="127"/>
      <c r="G18" s="127"/>
      <c r="H18" s="127"/>
      <c r="I18" s="94"/>
      <c r="J18" s="126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98"/>
      <c r="AA18" s="98"/>
      <c r="AB18" s="98"/>
      <c r="AC18" s="98"/>
      <c r="AD18" s="98"/>
      <c r="AE18" s="98"/>
      <c r="AF18" s="98"/>
      <c r="AG18" s="128"/>
      <c r="AH18" s="128"/>
      <c r="AI18" s="128"/>
      <c r="AJ18" s="128"/>
      <c r="AK18" s="128"/>
      <c r="AL18" s="128"/>
      <c r="AM18" s="128"/>
      <c r="AN18" s="128"/>
      <c r="AO18" s="129"/>
      <c r="AP18" s="129"/>
      <c r="AQ18" s="112"/>
      <c r="AS18" s="47"/>
      <c r="AT18" s="48"/>
      <c r="AU18" s="49"/>
      <c r="AV18" s="48"/>
      <c r="AW18" s="48"/>
      <c r="AX18" s="48"/>
      <c r="AY18" s="48"/>
      <c r="AZ18" s="48"/>
      <c r="BA18" s="48"/>
      <c r="BB18" s="48"/>
      <c r="BC18" s="48"/>
      <c r="BD18" s="50"/>
    </row>
    <row r="19" spans="1:76" s="39" customFormat="1" ht="18" customHeight="1" x14ac:dyDescent="0.35">
      <c r="B19" s="109"/>
      <c r="C19" s="40"/>
      <c r="D19" s="126"/>
      <c r="E19" s="127"/>
      <c r="F19" s="127"/>
      <c r="G19" s="127"/>
      <c r="H19" s="127"/>
      <c r="I19" s="40"/>
      <c r="J19" s="140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38"/>
      <c r="AH19" s="139"/>
      <c r="AI19" s="139"/>
      <c r="AJ19" s="139"/>
      <c r="AK19" s="139"/>
      <c r="AL19" s="139"/>
      <c r="AM19" s="139"/>
      <c r="AN19" s="138"/>
      <c r="AO19" s="139"/>
      <c r="AP19" s="139"/>
      <c r="AQ19" s="110"/>
      <c r="AS19" s="41"/>
      <c r="AT19" s="42"/>
      <c r="AU19" s="43"/>
      <c r="AV19" s="42"/>
      <c r="AW19" s="42"/>
      <c r="AX19" s="42"/>
      <c r="AY19" s="42"/>
      <c r="AZ19" s="42"/>
      <c r="BA19" s="42"/>
      <c r="BB19" s="42"/>
      <c r="BC19" s="42"/>
      <c r="BD19" s="44"/>
    </row>
    <row r="20" spans="1:76" s="45" customFormat="1" ht="18" customHeight="1" x14ac:dyDescent="0.35">
      <c r="A20" s="91"/>
      <c r="B20" s="111"/>
      <c r="C20" s="46"/>
      <c r="D20" s="46"/>
      <c r="E20" s="134"/>
      <c r="F20" s="142"/>
      <c r="G20" s="142"/>
      <c r="H20" s="142"/>
      <c r="I20" s="142"/>
      <c r="J20" s="140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38"/>
      <c r="AH20" s="139"/>
      <c r="AI20" s="139"/>
      <c r="AJ20" s="139"/>
      <c r="AK20" s="139"/>
      <c r="AL20" s="139"/>
      <c r="AM20" s="139"/>
      <c r="AN20" s="138"/>
      <c r="AO20" s="139"/>
      <c r="AP20" s="139"/>
      <c r="AQ20" s="112"/>
      <c r="AS20" s="47"/>
      <c r="AT20" s="48"/>
      <c r="AU20" s="49"/>
      <c r="AV20" s="48"/>
      <c r="AW20" s="48"/>
      <c r="AX20" s="48"/>
      <c r="AY20" s="48"/>
      <c r="AZ20" s="48"/>
      <c r="BA20" s="48"/>
      <c r="BB20" s="48"/>
      <c r="BC20" s="48"/>
      <c r="BD20" s="50"/>
    </row>
    <row r="21" spans="1:76" s="45" customFormat="1" ht="18" customHeight="1" x14ac:dyDescent="0.35">
      <c r="A21" s="91"/>
      <c r="B21" s="111"/>
      <c r="C21" s="92"/>
      <c r="D21" s="92"/>
      <c r="E21" s="93"/>
      <c r="F21" s="92"/>
      <c r="G21" s="92"/>
      <c r="H21" s="92"/>
      <c r="I21" s="92"/>
      <c r="J21" s="140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38"/>
      <c r="AH21" s="139"/>
      <c r="AI21" s="139"/>
      <c r="AJ21" s="139"/>
      <c r="AK21" s="139"/>
      <c r="AL21" s="139"/>
      <c r="AM21" s="139"/>
      <c r="AN21" s="138"/>
      <c r="AO21" s="139"/>
      <c r="AP21" s="139"/>
      <c r="AQ21" s="112"/>
      <c r="AS21" s="47"/>
      <c r="AT21" s="48"/>
      <c r="AU21" s="49"/>
      <c r="AV21" s="48"/>
      <c r="AW21" s="48"/>
      <c r="AX21" s="48"/>
      <c r="AY21" s="48"/>
      <c r="AZ21" s="48"/>
      <c r="BA21" s="48"/>
      <c r="BB21" s="48"/>
      <c r="BC21" s="48"/>
      <c r="BD21" s="50"/>
    </row>
    <row r="22" spans="1:76" s="45" customFormat="1" ht="18" customHeight="1" x14ac:dyDescent="0.35">
      <c r="A22" s="91"/>
      <c r="B22" s="111"/>
      <c r="C22" s="46"/>
      <c r="D22" s="46"/>
      <c r="E22" s="134"/>
      <c r="F22" s="142"/>
      <c r="G22" s="142"/>
      <c r="H22" s="142"/>
      <c r="I22" s="142"/>
      <c r="J22" s="140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38"/>
      <c r="AH22" s="139"/>
      <c r="AI22" s="139"/>
      <c r="AJ22" s="139"/>
      <c r="AK22" s="139"/>
      <c r="AL22" s="139"/>
      <c r="AM22" s="139"/>
      <c r="AN22" s="138"/>
      <c r="AO22" s="139"/>
      <c r="AP22" s="139"/>
      <c r="AQ22" s="112"/>
      <c r="AS22" s="51"/>
      <c r="AT22" s="52"/>
      <c r="AU22" s="53"/>
      <c r="AV22" s="52"/>
      <c r="AW22" s="52"/>
      <c r="AX22" s="52"/>
      <c r="AY22" s="52"/>
      <c r="AZ22" s="52"/>
      <c r="BA22" s="52"/>
      <c r="BB22" s="52"/>
      <c r="BC22" s="52"/>
      <c r="BD22" s="54"/>
    </row>
    <row r="23" spans="1:76" ht="18" customHeight="1" x14ac:dyDescent="0.35">
      <c r="B23" s="113"/>
      <c r="C23" s="3"/>
      <c r="D23" s="3"/>
      <c r="E23" s="3"/>
      <c r="F23" s="3"/>
      <c r="G23" s="3"/>
      <c r="H23" s="3"/>
      <c r="I23" s="3"/>
      <c r="J23" s="140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38"/>
      <c r="AH23" s="139"/>
      <c r="AI23" s="139"/>
      <c r="AJ23" s="139"/>
      <c r="AK23" s="139"/>
      <c r="AL23" s="139"/>
      <c r="AM23" s="139"/>
      <c r="AN23" s="138"/>
      <c r="AO23" s="139"/>
      <c r="AP23" s="139"/>
      <c r="AQ23" s="114"/>
    </row>
    <row r="24" spans="1:76" s="2" customFormat="1" ht="30.75" customHeight="1" x14ac:dyDescent="0.35">
      <c r="B24" s="107"/>
      <c r="C24" s="33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0"/>
      <c r="AH24" s="133"/>
      <c r="AI24" s="133"/>
      <c r="AJ24" s="133"/>
      <c r="AK24" s="133"/>
      <c r="AL24" s="133"/>
      <c r="AM24" s="133"/>
      <c r="AN24" s="130"/>
      <c r="AO24" s="133"/>
      <c r="AP24" s="133"/>
      <c r="AQ24" s="108"/>
      <c r="AS24" s="29"/>
      <c r="AT24" s="30"/>
      <c r="AU24" s="30"/>
      <c r="AV24" s="31"/>
    </row>
    <row r="25" spans="1:76" s="2" customFormat="1" ht="12" customHeight="1" x14ac:dyDescent="0.35">
      <c r="B25" s="10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108"/>
      <c r="AS25" s="25"/>
      <c r="AT25" s="25"/>
      <c r="AU25" s="25"/>
      <c r="AV25" s="25"/>
    </row>
    <row r="26" spans="1:76" s="2" customFormat="1" ht="30.75" customHeight="1" x14ac:dyDescent="0.35">
      <c r="B26" s="107"/>
      <c r="C26" s="55" t="s">
        <v>44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50">
        <f>ROUND($AG$13+$AG$24,2)</f>
        <v>0</v>
      </c>
      <c r="AH26" s="151"/>
      <c r="AI26" s="151"/>
      <c r="AJ26" s="151"/>
      <c r="AK26" s="151"/>
      <c r="AL26" s="151"/>
      <c r="AM26" s="151"/>
      <c r="AN26" s="150">
        <f>$AN$13+$AN$24</f>
        <v>0</v>
      </c>
      <c r="AO26" s="151"/>
      <c r="AP26" s="151"/>
      <c r="AQ26" s="108"/>
    </row>
    <row r="27" spans="1:76" s="2" customFormat="1" ht="7.5" customHeight="1" x14ac:dyDescent="0.35">
      <c r="B27" s="115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7"/>
    </row>
    <row r="35" spans="5:23" ht="14.25" customHeight="1" x14ac:dyDescent="0.35"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</row>
    <row r="36" spans="5:23" ht="14.25" customHeight="1" x14ac:dyDescent="0.35"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W36" s="120"/>
    </row>
    <row r="37" spans="5:23" ht="14.25" customHeight="1" x14ac:dyDescent="0.35"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</row>
    <row r="38" spans="5:23" ht="14.25" customHeight="1" x14ac:dyDescent="0.35"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</row>
  </sheetData>
  <sheetProtection formatColumns="0" formatRows="0" sort="0" autoFilter="0"/>
  <mergeCells count="56">
    <mergeCell ref="E37:W38"/>
    <mergeCell ref="E35:W35"/>
    <mergeCell ref="J23:AF23"/>
    <mergeCell ref="AG23:AM23"/>
    <mergeCell ref="AN23:AP23"/>
    <mergeCell ref="AS8:AT10"/>
    <mergeCell ref="AM9:AP9"/>
    <mergeCell ref="AN11:AP11"/>
    <mergeCell ref="F36:U36"/>
    <mergeCell ref="D18:H18"/>
    <mergeCell ref="J18:Y18"/>
    <mergeCell ref="J20:AF20"/>
    <mergeCell ref="AG26:AM26"/>
    <mergeCell ref="AN26:AP26"/>
    <mergeCell ref="AN20:AP20"/>
    <mergeCell ref="AG20:AM20"/>
    <mergeCell ref="AN18:AP18"/>
    <mergeCell ref="AG18:AM18"/>
    <mergeCell ref="AG24:AM24"/>
    <mergeCell ref="AN24:AP24"/>
    <mergeCell ref="E20:I20"/>
    <mergeCell ref="AN22:AP22"/>
    <mergeCell ref="AG22:AM22"/>
    <mergeCell ref="E22:I22"/>
    <mergeCell ref="J21:AF21"/>
    <mergeCell ref="J22:AF22"/>
    <mergeCell ref="AN19:AP19"/>
    <mergeCell ref="AG19:AM19"/>
    <mergeCell ref="D19:H19"/>
    <mergeCell ref="J19:AF19"/>
    <mergeCell ref="AG21:AM21"/>
    <mergeCell ref="AN21:AP21"/>
    <mergeCell ref="D16:H16"/>
    <mergeCell ref="AN17:AP17"/>
    <mergeCell ref="AG17:AM17"/>
    <mergeCell ref="D17:H17"/>
    <mergeCell ref="J16:AE16"/>
    <mergeCell ref="J17:Y17"/>
    <mergeCell ref="AN16:AP16"/>
    <mergeCell ref="AG16:AM16"/>
    <mergeCell ref="C2:AP2"/>
    <mergeCell ref="D14:H14"/>
    <mergeCell ref="AN15:AP15"/>
    <mergeCell ref="AG15:AM15"/>
    <mergeCell ref="D15:H15"/>
    <mergeCell ref="J14:AE14"/>
    <mergeCell ref="J15:AE15"/>
    <mergeCell ref="AG13:AM13"/>
    <mergeCell ref="AN13:AP13"/>
    <mergeCell ref="AN14:AP14"/>
    <mergeCell ref="AG14:AM14"/>
    <mergeCell ref="AM8:AP8"/>
    <mergeCell ref="J4:AN4"/>
    <mergeCell ref="C11:G11"/>
    <mergeCell ref="I11:AF11"/>
    <mergeCell ref="AG11:AM11"/>
  </mergeCells>
  <printOptions horizontalCentered="1"/>
  <pageMargins left="0.59055118110236227" right="0.59055118110236227" top="0.51181102362204722" bottom="0.47244094488188981" header="0" footer="0"/>
  <pageSetup paperSize="9" scale="85" fitToHeight="100" orientation="portrait" blackAndWhite="1" r:id="rId1"/>
  <headerFooter alignWithMargins="0"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3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3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3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L44"/>
  <sheetViews>
    <sheetView showGridLines="0" workbookViewId="0">
      <pane ySplit="1" topLeftCell="A2" activePane="bottomLeft" state="frozenSplit"/>
      <selection pane="bottomLeft" activeCell="E8" sqref="E8"/>
    </sheetView>
  </sheetViews>
  <sheetFormatPr defaultColWidth="10.5" defaultRowHeight="14.25" customHeight="1" x14ac:dyDescent="0.35"/>
  <cols>
    <col min="1" max="1" width="8.375" style="1" customWidth="1"/>
    <col min="2" max="2" width="1.625" style="1" customWidth="1"/>
    <col min="3" max="3" width="4.125" style="1" customWidth="1"/>
    <col min="4" max="4" width="4.375" style="1" customWidth="1"/>
    <col min="5" max="5" width="17.125" style="1" customWidth="1"/>
    <col min="6" max="7" width="11.125" style="1" customWidth="1"/>
    <col min="8" max="8" width="12.5" style="1" customWidth="1"/>
    <col min="9" max="9" width="7" style="1" customWidth="1"/>
    <col min="10" max="10" width="5.125" style="1" customWidth="1"/>
    <col min="11" max="11" width="11.5" style="1" customWidth="1"/>
    <col min="12" max="12" width="12" style="1" customWidth="1"/>
    <col min="13" max="14" width="6" style="1" customWidth="1"/>
    <col min="15" max="15" width="2" style="1" customWidth="1"/>
    <col min="16" max="16" width="12.5" style="1" customWidth="1"/>
    <col min="17" max="17" width="4.125" style="1" customWidth="1"/>
    <col min="18" max="18" width="1.625" style="1" customWidth="1"/>
    <col min="19" max="19" width="8.125" style="1" customWidth="1"/>
    <col min="20" max="20" width="29.625" style="1" hidden="1" customWidth="1"/>
    <col min="21" max="21" width="16.375" style="1" hidden="1" customWidth="1"/>
    <col min="22" max="22" width="12.375" style="1" hidden="1" customWidth="1"/>
    <col min="23" max="23" width="16.375" style="1" hidden="1" customWidth="1"/>
    <col min="24" max="24" width="12.125" style="1" hidden="1" customWidth="1"/>
    <col min="25" max="25" width="15" style="1" hidden="1" customWidth="1"/>
    <col min="26" max="26" width="11" style="1" hidden="1" customWidth="1"/>
    <col min="27" max="27" width="15" style="1" hidden="1" customWidth="1"/>
    <col min="28" max="28" width="16.375" style="1" hidden="1" customWidth="1"/>
    <col min="29" max="29" width="11" style="1" customWidth="1"/>
    <col min="30" max="30" width="15" style="1" customWidth="1"/>
    <col min="31" max="31" width="16.375" style="1" customWidth="1"/>
    <col min="32" max="43" width="10.5" style="1" customWidth="1"/>
    <col min="44" max="64" width="10.5" style="1" hidden="1" customWidth="1"/>
    <col min="65" max="16384" width="10.5" style="1"/>
  </cols>
  <sheetData>
    <row r="2" spans="2:63" s="2" customFormat="1" ht="7.5" customHeight="1" x14ac:dyDescent="0.35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</row>
    <row r="3" spans="2:63" s="2" customFormat="1" ht="37.5" customHeight="1" x14ac:dyDescent="0.35">
      <c r="B3" s="6"/>
      <c r="C3" s="154" t="s">
        <v>51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8"/>
    </row>
    <row r="4" spans="2:63" s="2" customFormat="1" ht="7.5" customHeight="1" x14ac:dyDescent="0.3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2:63" s="2" customFormat="1" ht="30.75" customHeight="1" x14ac:dyDescent="0.35">
      <c r="B5" s="6"/>
      <c r="C5" s="5" t="s">
        <v>1</v>
      </c>
      <c r="D5" s="7"/>
      <c r="E5" s="7"/>
      <c r="F5" s="163" t="s">
        <v>269</v>
      </c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95"/>
      <c r="S5" s="96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</row>
    <row r="6" spans="2:63" s="2" customFormat="1" ht="37.5" customHeight="1" x14ac:dyDescent="0.35">
      <c r="B6" s="6"/>
      <c r="C6" s="5" t="s">
        <v>45</v>
      </c>
      <c r="D6" s="7"/>
      <c r="E6" s="7"/>
      <c r="F6" s="155" t="s">
        <v>258</v>
      </c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7"/>
      <c r="R6" s="8"/>
    </row>
    <row r="7" spans="2:63" s="2" customFormat="1" ht="7.5" customHeight="1" x14ac:dyDescent="0.35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spans="2:63" s="2" customFormat="1" ht="18.75" customHeight="1" x14ac:dyDescent="0.35">
      <c r="B8" s="6"/>
      <c r="C8" s="5" t="s">
        <v>2</v>
      </c>
      <c r="D8" s="7"/>
      <c r="E8" s="7"/>
      <c r="F8" s="4"/>
      <c r="G8" s="7"/>
      <c r="H8" s="7"/>
      <c r="I8" s="7"/>
      <c r="J8" s="7"/>
      <c r="K8" s="5" t="s">
        <v>267</v>
      </c>
      <c r="L8" s="7"/>
      <c r="M8" s="157"/>
      <c r="N8" s="133"/>
      <c r="O8" s="133"/>
      <c r="P8" s="133"/>
      <c r="Q8" s="7"/>
      <c r="R8" s="8"/>
    </row>
    <row r="9" spans="2:63" s="2" customFormat="1" ht="7.5" customHeight="1" x14ac:dyDescent="0.3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2:63" s="2" customFormat="1" ht="15.75" customHeight="1" x14ac:dyDescent="0.35">
      <c r="B10" s="6"/>
      <c r="C10" s="5" t="s">
        <v>271</v>
      </c>
      <c r="D10" s="7"/>
      <c r="E10" s="7"/>
      <c r="F10" s="4"/>
      <c r="G10" s="7"/>
      <c r="H10" s="7"/>
      <c r="I10" s="7"/>
      <c r="J10" s="7"/>
      <c r="K10" s="5" t="s">
        <v>5</v>
      </c>
      <c r="L10" s="7"/>
      <c r="M10" s="132"/>
      <c r="N10" s="133"/>
      <c r="O10" s="133"/>
      <c r="P10" s="133"/>
      <c r="Q10" s="133"/>
      <c r="R10" s="8"/>
    </row>
    <row r="11" spans="2:63" s="2" customFormat="1" ht="15" customHeight="1" x14ac:dyDescent="0.35">
      <c r="B11" s="6"/>
      <c r="C11" s="5" t="s">
        <v>4</v>
      </c>
      <c r="D11" s="7"/>
      <c r="E11" s="7"/>
      <c r="F11" s="4"/>
      <c r="G11" s="7"/>
      <c r="H11" s="7"/>
      <c r="I11" s="7"/>
      <c r="J11" s="7"/>
      <c r="K11" s="5" t="s">
        <v>268</v>
      </c>
      <c r="L11" s="7"/>
      <c r="M11" s="132"/>
      <c r="N11" s="133"/>
      <c r="O11" s="133"/>
      <c r="P11" s="133"/>
      <c r="Q11" s="133"/>
      <c r="R11" s="8"/>
    </row>
    <row r="12" spans="2:63" s="2" customFormat="1" ht="11.25" customHeight="1" x14ac:dyDescent="0.35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8"/>
    </row>
    <row r="13" spans="2:63" s="56" customFormat="1" ht="30" customHeight="1" x14ac:dyDescent="0.35">
      <c r="B13" s="57"/>
      <c r="C13" s="58" t="s">
        <v>52</v>
      </c>
      <c r="D13" s="59" t="s">
        <v>53</v>
      </c>
      <c r="E13" s="59" t="s">
        <v>11</v>
      </c>
      <c r="F13" s="164" t="s">
        <v>54</v>
      </c>
      <c r="G13" s="165"/>
      <c r="H13" s="165"/>
      <c r="I13" s="165"/>
      <c r="J13" s="59" t="s">
        <v>55</v>
      </c>
      <c r="K13" s="59" t="s">
        <v>56</v>
      </c>
      <c r="L13" s="164" t="s">
        <v>57</v>
      </c>
      <c r="M13" s="165"/>
      <c r="N13" s="164" t="s">
        <v>58</v>
      </c>
      <c r="O13" s="165"/>
      <c r="P13" s="165"/>
      <c r="Q13" s="166"/>
      <c r="R13" s="60"/>
      <c r="T13" s="29" t="s">
        <v>59</v>
      </c>
      <c r="U13" s="30" t="s">
        <v>7</v>
      </c>
      <c r="V13" s="30" t="s">
        <v>60</v>
      </c>
      <c r="W13" s="30" t="s">
        <v>61</v>
      </c>
      <c r="X13" s="30" t="s">
        <v>62</v>
      </c>
      <c r="Y13" s="30" t="s">
        <v>63</v>
      </c>
      <c r="Z13" s="30" t="s">
        <v>64</v>
      </c>
      <c r="AA13" s="31" t="s">
        <v>65</v>
      </c>
    </row>
    <row r="14" spans="2:63" s="2" customFormat="1" ht="30" customHeight="1" x14ac:dyDescent="0.35">
      <c r="B14" s="6"/>
      <c r="C14" s="33" t="s">
        <v>46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167">
        <f>N15+N39</f>
        <v>0</v>
      </c>
      <c r="O14" s="133"/>
      <c r="P14" s="133"/>
      <c r="Q14" s="133"/>
      <c r="R14" s="8"/>
      <c r="T14" s="32"/>
      <c r="U14" s="12"/>
      <c r="V14" s="12"/>
      <c r="W14" s="61" t="e">
        <f>$W$15+$W$39</f>
        <v>#REF!</v>
      </c>
      <c r="X14" s="12"/>
      <c r="Y14" s="61" t="e">
        <f>$Y$15+$Y$39</f>
        <v>#REF!</v>
      </c>
      <c r="Z14" s="12"/>
      <c r="AA14" s="62" t="e">
        <f>$AA$15+$AA$39</f>
        <v>#REF!</v>
      </c>
      <c r="AT14" s="2" t="s">
        <v>28</v>
      </c>
      <c r="AU14" s="2" t="s">
        <v>47</v>
      </c>
      <c r="BK14" s="63" t="e">
        <f>$BK$15+$BK$39</f>
        <v>#REF!</v>
      </c>
    </row>
    <row r="15" spans="2:63" s="64" customFormat="1" ht="37.5" customHeight="1" x14ac:dyDescent="0.35">
      <c r="B15" s="65"/>
      <c r="C15" s="66"/>
      <c r="D15" s="67" t="s">
        <v>48</v>
      </c>
      <c r="E15" s="67"/>
      <c r="F15" s="67"/>
      <c r="G15" s="67"/>
      <c r="H15" s="67"/>
      <c r="I15" s="67"/>
      <c r="J15" s="67"/>
      <c r="K15" s="67"/>
      <c r="L15" s="67"/>
      <c r="M15" s="67"/>
      <c r="N15" s="168">
        <f>N16</f>
        <v>0</v>
      </c>
      <c r="O15" s="169"/>
      <c r="P15" s="169"/>
      <c r="Q15" s="169"/>
      <c r="R15" s="68"/>
      <c r="T15" s="69"/>
      <c r="U15" s="66"/>
      <c r="V15" s="66"/>
      <c r="W15" s="70" t="e">
        <f>$W$16+#REF!</f>
        <v>#REF!</v>
      </c>
      <c r="X15" s="66"/>
      <c r="Y15" s="70" t="e">
        <f>$Y$16+#REF!</f>
        <v>#REF!</v>
      </c>
      <c r="Z15" s="66"/>
      <c r="AA15" s="71" t="e">
        <f>$AA$16+#REF!</f>
        <v>#REF!</v>
      </c>
      <c r="AR15" s="72" t="s">
        <v>66</v>
      </c>
      <c r="AT15" s="72" t="s">
        <v>28</v>
      </c>
      <c r="AU15" s="72" t="s">
        <v>29</v>
      </c>
      <c r="AY15" s="72" t="s">
        <v>67</v>
      </c>
      <c r="BK15" s="73" t="e">
        <f>$BK$16+#REF!</f>
        <v>#REF!</v>
      </c>
    </row>
    <row r="16" spans="2:63" s="64" customFormat="1" ht="21" customHeight="1" x14ac:dyDescent="0.35">
      <c r="B16" s="65"/>
      <c r="C16" s="66"/>
      <c r="D16" s="74" t="s">
        <v>49</v>
      </c>
      <c r="E16" s="74"/>
      <c r="F16" s="74"/>
      <c r="G16" s="74"/>
      <c r="H16" s="74"/>
      <c r="I16" s="74"/>
      <c r="J16" s="74"/>
      <c r="K16" s="74"/>
      <c r="L16" s="74"/>
      <c r="M16" s="74"/>
      <c r="N16" s="170">
        <f>$BK$16</f>
        <v>0</v>
      </c>
      <c r="O16" s="169"/>
      <c r="P16" s="169"/>
      <c r="Q16" s="169"/>
      <c r="R16" s="68"/>
      <c r="T16" s="69"/>
      <c r="U16" s="66"/>
      <c r="V16" s="66"/>
      <c r="W16" s="70">
        <f>SUM($W$17:$W$38)</f>
        <v>1035.5939999999998</v>
      </c>
      <c r="X16" s="66"/>
      <c r="Y16" s="70">
        <f>SUM($Y$17:$Y$38)</f>
        <v>349.63299999999998</v>
      </c>
      <c r="Z16" s="66"/>
      <c r="AA16" s="71">
        <f>SUM($AA$17:$AA$38)</f>
        <v>0</v>
      </c>
      <c r="AR16" s="72" t="s">
        <v>66</v>
      </c>
      <c r="AT16" s="72" t="s">
        <v>28</v>
      </c>
      <c r="AU16" s="72" t="s">
        <v>35</v>
      </c>
      <c r="AY16" s="72" t="s">
        <v>67</v>
      </c>
      <c r="BK16" s="73">
        <f>SUM($BK$17:$BK$38)</f>
        <v>0</v>
      </c>
    </row>
    <row r="17" spans="2:64" s="2" customFormat="1" ht="15.75" customHeight="1" x14ac:dyDescent="0.35">
      <c r="B17" s="6"/>
      <c r="C17" s="75" t="s">
        <v>35</v>
      </c>
      <c r="D17" s="75" t="s">
        <v>68</v>
      </c>
      <c r="E17" s="76" t="s">
        <v>69</v>
      </c>
      <c r="F17" s="171" t="s">
        <v>70</v>
      </c>
      <c r="G17" s="159"/>
      <c r="H17" s="159"/>
      <c r="I17" s="159"/>
      <c r="J17" s="77" t="s">
        <v>71</v>
      </c>
      <c r="K17" s="78">
        <v>173</v>
      </c>
      <c r="L17" s="158">
        <v>0</v>
      </c>
      <c r="M17" s="159"/>
      <c r="N17" s="158">
        <f>ROUND($L$17*$K$17,3)</f>
        <v>0</v>
      </c>
      <c r="O17" s="159"/>
      <c r="P17" s="159"/>
      <c r="Q17" s="159"/>
      <c r="R17" s="8"/>
      <c r="T17" s="79"/>
      <c r="U17" s="9" t="s">
        <v>8</v>
      </c>
      <c r="V17" s="80">
        <v>0.47199999999999998</v>
      </c>
      <c r="W17" s="80">
        <f>$V$17*$K$17</f>
        <v>81.655999999999992</v>
      </c>
      <c r="X17" s="80">
        <v>0</v>
      </c>
      <c r="Y17" s="80">
        <f>$X$17*$K$17</f>
        <v>0</v>
      </c>
      <c r="Z17" s="80">
        <v>0</v>
      </c>
      <c r="AA17" s="81">
        <f>$Z$17*$K$17</f>
        <v>0</v>
      </c>
      <c r="AR17" s="2" t="s">
        <v>72</v>
      </c>
      <c r="AT17" s="2" t="s">
        <v>68</v>
      </c>
      <c r="AU17" s="2" t="s">
        <v>43</v>
      </c>
      <c r="AY17" s="2" t="s">
        <v>67</v>
      </c>
      <c r="BE17" s="82">
        <f>IF($U$17="základná",$N$17,0)</f>
        <v>0</v>
      </c>
      <c r="BF17" s="82">
        <f>IF($U$17="znížená",$N$17,0)</f>
        <v>0</v>
      </c>
      <c r="BG17" s="82">
        <f>IF($U$17="zákl. prenesená",$N$17,0)</f>
        <v>0</v>
      </c>
      <c r="BH17" s="82">
        <f>IF($U$17="zníž. prenesená",$N$17,0)</f>
        <v>0</v>
      </c>
      <c r="BI17" s="82">
        <f>IF($U$17="nulová",$N$17,0)</f>
        <v>0</v>
      </c>
      <c r="BJ17" s="2" t="s">
        <v>43</v>
      </c>
      <c r="BK17" s="83">
        <f>ROUND($L$17*$K$17,3)</f>
        <v>0</v>
      </c>
      <c r="BL17" s="2" t="s">
        <v>72</v>
      </c>
    </row>
    <row r="18" spans="2:64" s="2" customFormat="1" ht="15.75" customHeight="1" x14ac:dyDescent="0.35">
      <c r="B18" s="6"/>
      <c r="C18" s="84" t="s">
        <v>43</v>
      </c>
      <c r="D18" s="84" t="s">
        <v>73</v>
      </c>
      <c r="E18" s="85" t="s">
        <v>74</v>
      </c>
      <c r="F18" s="160" t="s">
        <v>75</v>
      </c>
      <c r="G18" s="161"/>
      <c r="H18" s="161"/>
      <c r="I18" s="161"/>
      <c r="J18" s="86" t="s">
        <v>71</v>
      </c>
      <c r="K18" s="87">
        <v>172</v>
      </c>
      <c r="L18" s="162">
        <v>0</v>
      </c>
      <c r="M18" s="161"/>
      <c r="N18" s="162">
        <f>ROUND($L$18*$K$18,3)</f>
        <v>0</v>
      </c>
      <c r="O18" s="159"/>
      <c r="P18" s="159"/>
      <c r="Q18" s="159"/>
      <c r="R18" s="8"/>
      <c r="T18" s="79"/>
      <c r="U18" s="9" t="s">
        <v>8</v>
      </c>
      <c r="V18" s="80">
        <v>0</v>
      </c>
      <c r="W18" s="80">
        <f>$V$18*$K$18</f>
        <v>0</v>
      </c>
      <c r="X18" s="80">
        <v>2.0209999999999999</v>
      </c>
      <c r="Y18" s="80">
        <f>$X$18*$K$18</f>
        <v>347.61199999999997</v>
      </c>
      <c r="Z18" s="80">
        <v>0</v>
      </c>
      <c r="AA18" s="81">
        <f>$Z$18*$K$18</f>
        <v>0</v>
      </c>
      <c r="AR18" s="2" t="s">
        <v>76</v>
      </c>
      <c r="AT18" s="2" t="s">
        <v>73</v>
      </c>
      <c r="AU18" s="2" t="s">
        <v>43</v>
      </c>
      <c r="AY18" s="2" t="s">
        <v>67</v>
      </c>
      <c r="BE18" s="82">
        <f>IF($U$18="základná",$N$18,0)</f>
        <v>0</v>
      </c>
      <c r="BF18" s="82">
        <f>IF($U$18="znížená",$N$18,0)</f>
        <v>0</v>
      </c>
      <c r="BG18" s="82">
        <f>IF($U$18="zákl. prenesená",$N$18,0)</f>
        <v>0</v>
      </c>
      <c r="BH18" s="82">
        <f>IF($U$18="zníž. prenesená",$N$18,0)</f>
        <v>0</v>
      </c>
      <c r="BI18" s="82">
        <f>IF($U$18="nulová",$N$18,0)</f>
        <v>0</v>
      </c>
      <c r="BJ18" s="2" t="s">
        <v>43</v>
      </c>
      <c r="BK18" s="83">
        <f>ROUND($L$18*$K$18,3)</f>
        <v>0</v>
      </c>
      <c r="BL18" s="2" t="s">
        <v>76</v>
      </c>
    </row>
    <row r="19" spans="2:64" s="2" customFormat="1" ht="15.75" customHeight="1" x14ac:dyDescent="0.35">
      <c r="B19" s="6"/>
      <c r="C19" s="84" t="s">
        <v>66</v>
      </c>
      <c r="D19" s="84" t="s">
        <v>73</v>
      </c>
      <c r="E19" s="85" t="s">
        <v>77</v>
      </c>
      <c r="F19" s="160" t="s">
        <v>257</v>
      </c>
      <c r="G19" s="161"/>
      <c r="H19" s="161"/>
      <c r="I19" s="161"/>
      <c r="J19" s="86" t="s">
        <v>71</v>
      </c>
      <c r="K19" s="87">
        <v>1</v>
      </c>
      <c r="L19" s="172">
        <v>0</v>
      </c>
      <c r="M19" s="173"/>
      <c r="N19" s="162">
        <f>ROUND($L$19*$K$19,3)</f>
        <v>0</v>
      </c>
      <c r="O19" s="159"/>
      <c r="P19" s="159"/>
      <c r="Q19" s="159"/>
      <c r="R19" s="8"/>
      <c r="T19" s="79"/>
      <c r="U19" s="9" t="s">
        <v>8</v>
      </c>
      <c r="V19" s="80">
        <v>0</v>
      </c>
      <c r="W19" s="80">
        <f>$V$19*$K$19</f>
        <v>0</v>
      </c>
      <c r="X19" s="80">
        <v>2.0209999999999999</v>
      </c>
      <c r="Y19" s="80">
        <f>$X$19*$K$19</f>
        <v>2.0209999999999999</v>
      </c>
      <c r="Z19" s="80">
        <v>0</v>
      </c>
      <c r="AA19" s="81">
        <f>$Z$19*$K$19</f>
        <v>0</v>
      </c>
      <c r="AR19" s="2" t="s">
        <v>76</v>
      </c>
      <c r="AT19" s="2" t="s">
        <v>73</v>
      </c>
      <c r="AU19" s="2" t="s">
        <v>43</v>
      </c>
      <c r="AY19" s="2" t="s">
        <v>67</v>
      </c>
      <c r="BE19" s="82">
        <f>IF($U$19="základná",$N$19,0)</f>
        <v>0</v>
      </c>
      <c r="BF19" s="82">
        <f>IF($U$19="znížená",$N$19,0)</f>
        <v>0</v>
      </c>
      <c r="BG19" s="82">
        <f>IF($U$19="zákl. prenesená",$N$19,0)</f>
        <v>0</v>
      </c>
      <c r="BH19" s="82">
        <f>IF($U$19="zníž. prenesená",$N$19,0)</f>
        <v>0</v>
      </c>
      <c r="BI19" s="82">
        <f>IF($U$19="nulová",$N$19,0)</f>
        <v>0</v>
      </c>
      <c r="BJ19" s="2" t="s">
        <v>43</v>
      </c>
      <c r="BK19" s="83">
        <f>ROUND($L$19*$K$19,3)</f>
        <v>0</v>
      </c>
      <c r="BL19" s="2" t="s">
        <v>76</v>
      </c>
    </row>
    <row r="20" spans="2:64" s="2" customFormat="1" ht="15.75" customHeight="1" x14ac:dyDescent="0.35">
      <c r="B20" s="6"/>
      <c r="C20" s="75" t="s">
        <v>78</v>
      </c>
      <c r="D20" s="75" t="s">
        <v>68</v>
      </c>
      <c r="E20" s="76" t="s">
        <v>79</v>
      </c>
      <c r="F20" s="171" t="s">
        <v>80</v>
      </c>
      <c r="G20" s="159"/>
      <c r="H20" s="159"/>
      <c r="I20" s="159"/>
      <c r="J20" s="77" t="s">
        <v>71</v>
      </c>
      <c r="K20" s="78">
        <v>0</v>
      </c>
      <c r="L20" s="174">
        <v>0</v>
      </c>
      <c r="M20" s="175"/>
      <c r="N20" s="158">
        <f>ROUND($L$20*$K$20,3)</f>
        <v>0</v>
      </c>
      <c r="O20" s="159"/>
      <c r="P20" s="159"/>
      <c r="Q20" s="159"/>
      <c r="R20" s="8"/>
      <c r="T20" s="79"/>
      <c r="U20" s="9" t="s">
        <v>8</v>
      </c>
      <c r="V20" s="80">
        <v>0.39700000000000002</v>
      </c>
      <c r="W20" s="80">
        <f>$V$20*$K$20</f>
        <v>0</v>
      </c>
      <c r="X20" s="80">
        <v>0</v>
      </c>
      <c r="Y20" s="80">
        <f>$X$20*$K$20</f>
        <v>0</v>
      </c>
      <c r="Z20" s="80">
        <v>0</v>
      </c>
      <c r="AA20" s="81">
        <f>$Z$20*$K$20</f>
        <v>0</v>
      </c>
      <c r="AR20" s="2" t="s">
        <v>72</v>
      </c>
      <c r="AT20" s="2" t="s">
        <v>68</v>
      </c>
      <c r="AU20" s="2" t="s">
        <v>43</v>
      </c>
      <c r="AY20" s="2" t="s">
        <v>67</v>
      </c>
      <c r="BE20" s="82">
        <f>IF($U$20="základná",$N$20,0)</f>
        <v>0</v>
      </c>
      <c r="BF20" s="82">
        <f>IF($U$20="znížená",$N$20,0)</f>
        <v>0</v>
      </c>
      <c r="BG20" s="82">
        <f>IF($U$20="zákl. prenesená",$N$20,0)</f>
        <v>0</v>
      </c>
      <c r="BH20" s="82">
        <f>IF($U$20="zníž. prenesená",$N$20,0)</f>
        <v>0</v>
      </c>
      <c r="BI20" s="82">
        <f>IF($U$20="nulová",$N$20,0)</f>
        <v>0</v>
      </c>
      <c r="BJ20" s="2" t="s">
        <v>43</v>
      </c>
      <c r="BK20" s="83">
        <f>ROUND($L$20*$K$20,3)</f>
        <v>0</v>
      </c>
      <c r="BL20" s="2" t="s">
        <v>72</v>
      </c>
    </row>
    <row r="21" spans="2:64" s="2" customFormat="1" ht="15.75" customHeight="1" x14ac:dyDescent="0.35">
      <c r="B21" s="6"/>
      <c r="C21" s="84" t="s">
        <v>81</v>
      </c>
      <c r="D21" s="84" t="s">
        <v>73</v>
      </c>
      <c r="E21" s="85" t="s">
        <v>82</v>
      </c>
      <c r="F21" s="160" t="s">
        <v>83</v>
      </c>
      <c r="G21" s="161"/>
      <c r="H21" s="161"/>
      <c r="I21" s="161"/>
      <c r="J21" s="86" t="s">
        <v>71</v>
      </c>
      <c r="K21" s="87">
        <v>0</v>
      </c>
      <c r="L21" s="172">
        <v>0</v>
      </c>
      <c r="M21" s="173"/>
      <c r="N21" s="162">
        <f>ROUND($L$21*$K$21,3)</f>
        <v>0</v>
      </c>
      <c r="O21" s="159"/>
      <c r="P21" s="159"/>
      <c r="Q21" s="159"/>
      <c r="R21" s="8"/>
      <c r="T21" s="79"/>
      <c r="U21" s="9" t="s">
        <v>8</v>
      </c>
      <c r="V21" s="80">
        <v>0</v>
      </c>
      <c r="W21" s="80">
        <f>$V$21*$K$21</f>
        <v>0</v>
      </c>
      <c r="X21" s="80">
        <v>0</v>
      </c>
      <c r="Y21" s="80">
        <f>$X$21*$K$21</f>
        <v>0</v>
      </c>
      <c r="Z21" s="80">
        <v>0</v>
      </c>
      <c r="AA21" s="81">
        <f>$Z$21*$K$21</f>
        <v>0</v>
      </c>
      <c r="AR21" s="2" t="s">
        <v>76</v>
      </c>
      <c r="AT21" s="2" t="s">
        <v>73</v>
      </c>
      <c r="AU21" s="2" t="s">
        <v>43</v>
      </c>
      <c r="AY21" s="2" t="s">
        <v>67</v>
      </c>
      <c r="BE21" s="82">
        <f>IF($U$21="základná",$N$21,0)</f>
        <v>0</v>
      </c>
      <c r="BF21" s="82">
        <f>IF($U$21="znížená",$N$21,0)</f>
        <v>0</v>
      </c>
      <c r="BG21" s="82">
        <f>IF($U$21="zákl. prenesená",$N$21,0)</f>
        <v>0</v>
      </c>
      <c r="BH21" s="82">
        <f>IF($U$21="zníž. prenesená",$N$21,0)</f>
        <v>0</v>
      </c>
      <c r="BI21" s="82">
        <f>IF($U$21="nulová",$N$21,0)</f>
        <v>0</v>
      </c>
      <c r="BJ21" s="2" t="s">
        <v>43</v>
      </c>
      <c r="BK21" s="83">
        <f>ROUND($L$21*$K$21,3)</f>
        <v>0</v>
      </c>
      <c r="BL21" s="2" t="s">
        <v>76</v>
      </c>
    </row>
    <row r="22" spans="2:64" s="2" customFormat="1" ht="15.75" customHeight="1" x14ac:dyDescent="0.35">
      <c r="B22" s="6"/>
      <c r="C22" s="84" t="s">
        <v>84</v>
      </c>
      <c r="D22" s="84" t="s">
        <v>73</v>
      </c>
      <c r="E22" s="85" t="s">
        <v>85</v>
      </c>
      <c r="F22" s="160" t="s">
        <v>86</v>
      </c>
      <c r="G22" s="161"/>
      <c r="H22" s="161"/>
      <c r="I22" s="161"/>
      <c r="J22" s="86" t="s">
        <v>71</v>
      </c>
      <c r="K22" s="87">
        <v>0</v>
      </c>
      <c r="L22" s="172">
        <v>0</v>
      </c>
      <c r="M22" s="173"/>
      <c r="N22" s="162">
        <f>ROUND($L$22*$K$22,3)</f>
        <v>0</v>
      </c>
      <c r="O22" s="159"/>
      <c r="P22" s="159"/>
      <c r="Q22" s="159"/>
      <c r="R22" s="8"/>
      <c r="T22" s="79"/>
      <c r="U22" s="9" t="s">
        <v>8</v>
      </c>
      <c r="V22" s="80">
        <v>0</v>
      </c>
      <c r="W22" s="80">
        <f>$V$22*$K$22</f>
        <v>0</v>
      </c>
      <c r="X22" s="80">
        <v>0</v>
      </c>
      <c r="Y22" s="80">
        <f>$X$22*$K$22</f>
        <v>0</v>
      </c>
      <c r="Z22" s="80">
        <v>0</v>
      </c>
      <c r="AA22" s="81">
        <f>$Z$22*$K$22</f>
        <v>0</v>
      </c>
      <c r="AR22" s="2" t="s">
        <v>76</v>
      </c>
      <c r="AT22" s="2" t="s">
        <v>73</v>
      </c>
      <c r="AU22" s="2" t="s">
        <v>43</v>
      </c>
      <c r="AY22" s="2" t="s">
        <v>67</v>
      </c>
      <c r="BE22" s="82">
        <f>IF($U$22="základná",$N$22,0)</f>
        <v>0</v>
      </c>
      <c r="BF22" s="82">
        <f>IF($U$22="znížená",$N$22,0)</f>
        <v>0</v>
      </c>
      <c r="BG22" s="82">
        <f>IF($U$22="zákl. prenesená",$N$22,0)</f>
        <v>0</v>
      </c>
      <c r="BH22" s="82">
        <f>IF($U$22="zníž. prenesená",$N$22,0)</f>
        <v>0</v>
      </c>
      <c r="BI22" s="82">
        <f>IF($U$22="nulová",$N$22,0)</f>
        <v>0</v>
      </c>
      <c r="BJ22" s="2" t="s">
        <v>43</v>
      </c>
      <c r="BK22" s="83">
        <f>ROUND($L$22*$K$22,3)</f>
        <v>0</v>
      </c>
      <c r="BL22" s="2" t="s">
        <v>76</v>
      </c>
    </row>
    <row r="23" spans="2:64" s="2" customFormat="1" ht="15.75" customHeight="1" x14ac:dyDescent="0.35">
      <c r="B23" s="6"/>
      <c r="C23" s="75" t="s">
        <v>87</v>
      </c>
      <c r="D23" s="75" t="s">
        <v>68</v>
      </c>
      <c r="E23" s="76" t="s">
        <v>88</v>
      </c>
      <c r="F23" s="171" t="s">
        <v>89</v>
      </c>
      <c r="G23" s="159"/>
      <c r="H23" s="159"/>
      <c r="I23" s="159"/>
      <c r="J23" s="77" t="s">
        <v>71</v>
      </c>
      <c r="K23" s="78">
        <v>346</v>
      </c>
      <c r="L23" s="174">
        <v>0</v>
      </c>
      <c r="M23" s="175"/>
      <c r="N23" s="158">
        <f>ROUND($L$23*$K$23,3)</f>
        <v>0</v>
      </c>
      <c r="O23" s="159"/>
      <c r="P23" s="159"/>
      <c r="Q23" s="159"/>
      <c r="R23" s="8"/>
      <c r="T23" s="79"/>
      <c r="U23" s="9" t="s">
        <v>8</v>
      </c>
      <c r="V23" s="80">
        <v>0.39700000000000002</v>
      </c>
      <c r="W23" s="80">
        <f>$V$23*$K$23</f>
        <v>137.36199999999999</v>
      </c>
      <c r="X23" s="80">
        <v>0</v>
      </c>
      <c r="Y23" s="80">
        <f>$X$23*$K$23</f>
        <v>0</v>
      </c>
      <c r="Z23" s="80">
        <v>0</v>
      </c>
      <c r="AA23" s="81">
        <f>$Z$23*$K$23</f>
        <v>0</v>
      </c>
      <c r="AR23" s="2" t="s">
        <v>72</v>
      </c>
      <c r="AT23" s="2" t="s">
        <v>68</v>
      </c>
      <c r="AU23" s="2" t="s">
        <v>43</v>
      </c>
      <c r="AY23" s="2" t="s">
        <v>67</v>
      </c>
      <c r="BE23" s="82">
        <f>IF($U$23="základná",$N$23,0)</f>
        <v>0</v>
      </c>
      <c r="BF23" s="82">
        <f>IF($U$23="znížená",$N$23,0)</f>
        <v>0</v>
      </c>
      <c r="BG23" s="82">
        <f>IF($U$23="zákl. prenesená",$N$23,0)</f>
        <v>0</v>
      </c>
      <c r="BH23" s="82">
        <f>IF($U$23="zníž. prenesená",$N$23,0)</f>
        <v>0</v>
      </c>
      <c r="BI23" s="82">
        <f>IF($U$23="nulová",$N$23,0)</f>
        <v>0</v>
      </c>
      <c r="BJ23" s="2" t="s">
        <v>43</v>
      </c>
      <c r="BK23" s="83">
        <f>ROUND($L$23*$K$23,3)</f>
        <v>0</v>
      </c>
      <c r="BL23" s="2" t="s">
        <v>72</v>
      </c>
    </row>
    <row r="24" spans="2:64" s="2" customFormat="1" ht="15.75" customHeight="1" x14ac:dyDescent="0.35">
      <c r="B24" s="6"/>
      <c r="C24" s="84" t="s">
        <v>90</v>
      </c>
      <c r="D24" s="84" t="s">
        <v>73</v>
      </c>
      <c r="E24" s="85" t="s">
        <v>91</v>
      </c>
      <c r="F24" s="160" t="s">
        <v>92</v>
      </c>
      <c r="G24" s="161"/>
      <c r="H24" s="161"/>
      <c r="I24" s="161"/>
      <c r="J24" s="86" t="s">
        <v>71</v>
      </c>
      <c r="K24" s="87">
        <v>346</v>
      </c>
      <c r="L24" s="172">
        <v>0</v>
      </c>
      <c r="M24" s="173"/>
      <c r="N24" s="162">
        <f>ROUND($L$24*$K$24,3)</f>
        <v>0</v>
      </c>
      <c r="O24" s="159"/>
      <c r="P24" s="159"/>
      <c r="Q24" s="159"/>
      <c r="R24" s="8"/>
      <c r="T24" s="79"/>
      <c r="U24" s="9" t="s">
        <v>8</v>
      </c>
      <c r="V24" s="80">
        <v>0</v>
      </c>
      <c r="W24" s="80">
        <f>$V$24*$K$24</f>
        <v>0</v>
      </c>
      <c r="X24" s="80">
        <v>0</v>
      </c>
      <c r="Y24" s="80">
        <f>$X$24*$K$24</f>
        <v>0</v>
      </c>
      <c r="Z24" s="80">
        <v>0</v>
      </c>
      <c r="AA24" s="81">
        <f>$Z$24*$K$24</f>
        <v>0</v>
      </c>
      <c r="AR24" s="2" t="s">
        <v>76</v>
      </c>
      <c r="AT24" s="2" t="s">
        <v>73</v>
      </c>
      <c r="AU24" s="2" t="s">
        <v>43</v>
      </c>
      <c r="AY24" s="2" t="s">
        <v>67</v>
      </c>
      <c r="BE24" s="82">
        <f>IF($U$24="základná",$N$24,0)</f>
        <v>0</v>
      </c>
      <c r="BF24" s="82">
        <f>IF($U$24="znížená",$N$24,0)</f>
        <v>0</v>
      </c>
      <c r="BG24" s="82">
        <f>IF($U$24="zákl. prenesená",$N$24,0)</f>
        <v>0</v>
      </c>
      <c r="BH24" s="82">
        <f>IF($U$24="zníž. prenesená",$N$24,0)</f>
        <v>0</v>
      </c>
      <c r="BI24" s="82">
        <f>IF($U$24="nulová",$N$24,0)</f>
        <v>0</v>
      </c>
      <c r="BJ24" s="2" t="s">
        <v>43</v>
      </c>
      <c r="BK24" s="83">
        <f>ROUND($L$24*$K$24,3)</f>
        <v>0</v>
      </c>
      <c r="BL24" s="2" t="s">
        <v>76</v>
      </c>
    </row>
    <row r="25" spans="2:64" s="2" customFormat="1" ht="27" customHeight="1" x14ac:dyDescent="0.35">
      <c r="B25" s="6"/>
      <c r="C25" s="75" t="s">
        <v>93</v>
      </c>
      <c r="D25" s="75" t="s">
        <v>68</v>
      </c>
      <c r="E25" s="76" t="s">
        <v>94</v>
      </c>
      <c r="F25" s="171" t="s">
        <v>95</v>
      </c>
      <c r="G25" s="159"/>
      <c r="H25" s="159"/>
      <c r="I25" s="159"/>
      <c r="J25" s="77" t="s">
        <v>71</v>
      </c>
      <c r="K25" s="78">
        <v>382</v>
      </c>
      <c r="L25" s="174">
        <v>0</v>
      </c>
      <c r="M25" s="175"/>
      <c r="N25" s="158">
        <f>ROUND($L$25*$K$25,3)</f>
        <v>0</v>
      </c>
      <c r="O25" s="159"/>
      <c r="P25" s="159"/>
      <c r="Q25" s="159"/>
      <c r="R25" s="8"/>
      <c r="T25" s="79"/>
      <c r="U25" s="9" t="s">
        <v>8</v>
      </c>
      <c r="V25" s="80">
        <v>0.22800000000000001</v>
      </c>
      <c r="W25" s="80">
        <f>$V$25*$K$25</f>
        <v>87.096000000000004</v>
      </c>
      <c r="X25" s="80">
        <v>0</v>
      </c>
      <c r="Y25" s="80">
        <f>$X$25*$K$25</f>
        <v>0</v>
      </c>
      <c r="Z25" s="80">
        <v>0</v>
      </c>
      <c r="AA25" s="81">
        <f>$Z$25*$K$25</f>
        <v>0</v>
      </c>
      <c r="AR25" s="2" t="s">
        <v>72</v>
      </c>
      <c r="AT25" s="2" t="s">
        <v>68</v>
      </c>
      <c r="AU25" s="2" t="s">
        <v>43</v>
      </c>
      <c r="AY25" s="2" t="s">
        <v>67</v>
      </c>
      <c r="BE25" s="82">
        <f>IF($U$25="základná",$N$25,0)</f>
        <v>0</v>
      </c>
      <c r="BF25" s="82">
        <f>IF($U$25="znížená",$N$25,0)</f>
        <v>0</v>
      </c>
      <c r="BG25" s="82">
        <f>IF($U$25="zákl. prenesená",$N$25,0)</f>
        <v>0</v>
      </c>
      <c r="BH25" s="82">
        <f>IF($U$25="zníž. prenesená",$N$25,0)</f>
        <v>0</v>
      </c>
      <c r="BI25" s="82">
        <f>IF($U$25="nulová",$N$25,0)</f>
        <v>0</v>
      </c>
      <c r="BJ25" s="2" t="s">
        <v>43</v>
      </c>
      <c r="BK25" s="83">
        <f>ROUND($L$25*$K$25,3)</f>
        <v>0</v>
      </c>
      <c r="BL25" s="2" t="s">
        <v>72</v>
      </c>
    </row>
    <row r="26" spans="2:64" s="2" customFormat="1" ht="15.75" customHeight="1" x14ac:dyDescent="0.35">
      <c r="B26" s="6"/>
      <c r="C26" s="75" t="s">
        <v>96</v>
      </c>
      <c r="D26" s="75" t="s">
        <v>68</v>
      </c>
      <c r="E26" s="76" t="s">
        <v>97</v>
      </c>
      <c r="F26" s="171" t="s">
        <v>98</v>
      </c>
      <c r="G26" s="159"/>
      <c r="H26" s="159"/>
      <c r="I26" s="159"/>
      <c r="J26" s="77" t="s">
        <v>71</v>
      </c>
      <c r="K26" s="78">
        <v>173</v>
      </c>
      <c r="L26" s="174">
        <v>0</v>
      </c>
      <c r="M26" s="175"/>
      <c r="N26" s="158">
        <f>ROUND($L$26*$K$26,3)</f>
        <v>0</v>
      </c>
      <c r="O26" s="159"/>
      <c r="P26" s="159"/>
      <c r="Q26" s="159"/>
      <c r="R26" s="8"/>
      <c r="T26" s="79"/>
      <c r="U26" s="9" t="s">
        <v>8</v>
      </c>
      <c r="V26" s="80">
        <v>0.188</v>
      </c>
      <c r="W26" s="80">
        <f>$V$26*$K$26</f>
        <v>32.524000000000001</v>
      </c>
      <c r="X26" s="80">
        <v>0</v>
      </c>
      <c r="Y26" s="80">
        <f>$X$26*$K$26</f>
        <v>0</v>
      </c>
      <c r="Z26" s="80">
        <v>0</v>
      </c>
      <c r="AA26" s="81">
        <f>$Z$26*$K$26</f>
        <v>0</v>
      </c>
      <c r="AR26" s="2" t="s">
        <v>72</v>
      </c>
      <c r="AT26" s="2" t="s">
        <v>68</v>
      </c>
      <c r="AU26" s="2" t="s">
        <v>43</v>
      </c>
      <c r="AY26" s="2" t="s">
        <v>67</v>
      </c>
      <c r="BE26" s="82">
        <f>IF($U$26="základná",$N$26,0)</f>
        <v>0</v>
      </c>
      <c r="BF26" s="82">
        <f>IF($U$26="znížená",$N$26,0)</f>
        <v>0</v>
      </c>
      <c r="BG26" s="82">
        <f>IF($U$26="zákl. prenesená",$N$26,0)</f>
        <v>0</v>
      </c>
      <c r="BH26" s="82">
        <f>IF($U$26="zníž. prenesená",$N$26,0)</f>
        <v>0</v>
      </c>
      <c r="BI26" s="82">
        <f>IF($U$26="nulová",$N$26,0)</f>
        <v>0</v>
      </c>
      <c r="BJ26" s="2" t="s">
        <v>43</v>
      </c>
      <c r="BK26" s="83">
        <f>ROUND($L$26*$K$26,3)</f>
        <v>0</v>
      </c>
      <c r="BL26" s="2" t="s">
        <v>72</v>
      </c>
    </row>
    <row r="27" spans="2:64" s="2" customFormat="1" ht="27" customHeight="1" x14ac:dyDescent="0.35">
      <c r="B27" s="6"/>
      <c r="C27" s="84" t="s">
        <v>99</v>
      </c>
      <c r="D27" s="84" t="s">
        <v>73</v>
      </c>
      <c r="E27" s="85" t="s">
        <v>100</v>
      </c>
      <c r="F27" s="160" t="s">
        <v>101</v>
      </c>
      <c r="G27" s="161"/>
      <c r="H27" s="161"/>
      <c r="I27" s="161"/>
      <c r="J27" s="86" t="s">
        <v>71</v>
      </c>
      <c r="K27" s="87">
        <v>173</v>
      </c>
      <c r="L27" s="172">
        <v>0</v>
      </c>
      <c r="M27" s="173"/>
      <c r="N27" s="162">
        <f>ROUND($L$27*$K$27,3)</f>
        <v>0</v>
      </c>
      <c r="O27" s="159"/>
      <c r="P27" s="159"/>
      <c r="Q27" s="159"/>
      <c r="R27" s="8"/>
      <c r="T27" s="79"/>
      <c r="U27" s="9" t="s">
        <v>8</v>
      </c>
      <c r="V27" s="80">
        <v>0</v>
      </c>
      <c r="W27" s="80">
        <f>$V$27*$K$27</f>
        <v>0</v>
      </c>
      <c r="X27" s="80">
        <v>0</v>
      </c>
      <c r="Y27" s="80">
        <f>$X$27*$K$27</f>
        <v>0</v>
      </c>
      <c r="Z27" s="80">
        <v>0</v>
      </c>
      <c r="AA27" s="81">
        <f>$Z$27*$K$27</f>
        <v>0</v>
      </c>
      <c r="AR27" s="2" t="s">
        <v>76</v>
      </c>
      <c r="AT27" s="2" t="s">
        <v>73</v>
      </c>
      <c r="AU27" s="2" t="s">
        <v>43</v>
      </c>
      <c r="AY27" s="2" t="s">
        <v>67</v>
      </c>
      <c r="BE27" s="82">
        <f>IF($U$27="základná",$N$27,0)</f>
        <v>0</v>
      </c>
      <c r="BF27" s="82">
        <f>IF($U$27="znížená",$N$27,0)</f>
        <v>0</v>
      </c>
      <c r="BG27" s="82">
        <f>IF($U$27="zákl. prenesená",$N$27,0)</f>
        <v>0</v>
      </c>
      <c r="BH27" s="82">
        <f>IF($U$27="zníž. prenesená",$N$27,0)</f>
        <v>0</v>
      </c>
      <c r="BI27" s="82">
        <f>IF($U$27="nulová",$N$27,0)</f>
        <v>0</v>
      </c>
      <c r="BJ27" s="2" t="s">
        <v>43</v>
      </c>
      <c r="BK27" s="83">
        <f>ROUND($L$27*$K$27,3)</f>
        <v>0</v>
      </c>
      <c r="BL27" s="2" t="s">
        <v>76</v>
      </c>
    </row>
    <row r="28" spans="2:64" s="2" customFormat="1" ht="15.75" customHeight="1" x14ac:dyDescent="0.35">
      <c r="B28" s="6"/>
      <c r="C28" s="75" t="s">
        <v>102</v>
      </c>
      <c r="D28" s="75" t="s">
        <v>68</v>
      </c>
      <c r="E28" s="76" t="s">
        <v>103</v>
      </c>
      <c r="F28" s="171" t="s">
        <v>104</v>
      </c>
      <c r="G28" s="159"/>
      <c r="H28" s="159"/>
      <c r="I28" s="159"/>
      <c r="J28" s="77" t="s">
        <v>71</v>
      </c>
      <c r="K28" s="78">
        <v>191</v>
      </c>
      <c r="L28" s="174">
        <v>0</v>
      </c>
      <c r="M28" s="175"/>
      <c r="N28" s="158">
        <f>ROUND($L$28*$K$28,3)</f>
        <v>0</v>
      </c>
      <c r="O28" s="159"/>
      <c r="P28" s="159"/>
      <c r="Q28" s="159"/>
      <c r="R28" s="8"/>
      <c r="T28" s="79"/>
      <c r="U28" s="9" t="s">
        <v>8</v>
      </c>
      <c r="V28" s="80">
        <v>0.873</v>
      </c>
      <c r="W28" s="80">
        <f>$V$28*$K$28</f>
        <v>166.74299999999999</v>
      </c>
      <c r="X28" s="80">
        <v>0</v>
      </c>
      <c r="Y28" s="80">
        <f>$X$28*$K$28</f>
        <v>0</v>
      </c>
      <c r="Z28" s="80">
        <v>0</v>
      </c>
      <c r="AA28" s="81">
        <f>$Z$28*$K$28</f>
        <v>0</v>
      </c>
      <c r="AR28" s="2" t="s">
        <v>72</v>
      </c>
      <c r="AT28" s="2" t="s">
        <v>68</v>
      </c>
      <c r="AU28" s="2" t="s">
        <v>43</v>
      </c>
      <c r="AY28" s="2" t="s">
        <v>67</v>
      </c>
      <c r="BE28" s="82">
        <f>IF($U$28="základná",$N$28,0)</f>
        <v>0</v>
      </c>
      <c r="BF28" s="82">
        <f>IF($U$28="znížená",$N$28,0)</f>
        <v>0</v>
      </c>
      <c r="BG28" s="82">
        <f>IF($U$28="zákl. prenesená",$N$28,0)</f>
        <v>0</v>
      </c>
      <c r="BH28" s="82">
        <f>IF($U$28="zníž. prenesená",$N$28,0)</f>
        <v>0</v>
      </c>
      <c r="BI28" s="82">
        <f>IF($U$28="nulová",$N$28,0)</f>
        <v>0</v>
      </c>
      <c r="BJ28" s="2" t="s">
        <v>43</v>
      </c>
      <c r="BK28" s="83">
        <f>ROUND($L$28*$K$28,3)</f>
        <v>0</v>
      </c>
      <c r="BL28" s="2" t="s">
        <v>72</v>
      </c>
    </row>
    <row r="29" spans="2:64" s="2" customFormat="1" ht="27" customHeight="1" x14ac:dyDescent="0.35">
      <c r="B29" s="6"/>
      <c r="C29" s="84" t="s">
        <v>105</v>
      </c>
      <c r="D29" s="84" t="s">
        <v>73</v>
      </c>
      <c r="E29" s="85" t="s">
        <v>106</v>
      </c>
      <c r="F29" s="160" t="s">
        <v>262</v>
      </c>
      <c r="G29" s="161"/>
      <c r="H29" s="161"/>
      <c r="I29" s="161"/>
      <c r="J29" s="86" t="s">
        <v>71</v>
      </c>
      <c r="K29" s="87">
        <v>191</v>
      </c>
      <c r="L29" s="172">
        <v>0</v>
      </c>
      <c r="M29" s="173"/>
      <c r="N29" s="162">
        <f>ROUND($L$29*$K$29,3)</f>
        <v>0</v>
      </c>
      <c r="O29" s="159"/>
      <c r="P29" s="159"/>
      <c r="Q29" s="159"/>
      <c r="R29" s="8"/>
      <c r="T29" s="79"/>
      <c r="U29" s="9" t="s">
        <v>8</v>
      </c>
      <c r="V29" s="80">
        <v>0</v>
      </c>
      <c r="W29" s="80">
        <f>$V$29*$K$29</f>
        <v>0</v>
      </c>
      <c r="X29" s="80">
        <v>0</v>
      </c>
      <c r="Y29" s="80">
        <f>$X$29*$K$29</f>
        <v>0</v>
      </c>
      <c r="Z29" s="80">
        <v>0</v>
      </c>
      <c r="AA29" s="81">
        <f>$Z$29*$K$29</f>
        <v>0</v>
      </c>
      <c r="AR29" s="2" t="s">
        <v>76</v>
      </c>
      <c r="AT29" s="2" t="s">
        <v>73</v>
      </c>
      <c r="AU29" s="2" t="s">
        <v>43</v>
      </c>
      <c r="AY29" s="2" t="s">
        <v>67</v>
      </c>
      <c r="BE29" s="82">
        <f>IF($U$29="základná",$N$29,0)</f>
        <v>0</v>
      </c>
      <c r="BF29" s="82">
        <f>IF($U$29="znížená",$N$29,0)</f>
        <v>0</v>
      </c>
      <c r="BG29" s="82">
        <f>IF($U$29="zákl. prenesená",$N$29,0)</f>
        <v>0</v>
      </c>
      <c r="BH29" s="82">
        <f>IF($U$29="zníž. prenesená",$N$29,0)</f>
        <v>0</v>
      </c>
      <c r="BI29" s="82">
        <f>IF($U$29="nulová",$N$29,0)</f>
        <v>0</v>
      </c>
      <c r="BJ29" s="2" t="s">
        <v>43</v>
      </c>
      <c r="BK29" s="83">
        <f>ROUND($L$29*$K$29,3)</f>
        <v>0</v>
      </c>
      <c r="BL29" s="2" t="s">
        <v>76</v>
      </c>
    </row>
    <row r="30" spans="2:64" s="2" customFormat="1" ht="15.75" customHeight="1" x14ac:dyDescent="0.35">
      <c r="B30" s="6"/>
      <c r="C30" s="75" t="s">
        <v>114</v>
      </c>
      <c r="D30" s="75" t="s">
        <v>68</v>
      </c>
      <c r="E30" s="76" t="s">
        <v>115</v>
      </c>
      <c r="F30" s="171" t="s">
        <v>116</v>
      </c>
      <c r="G30" s="159"/>
      <c r="H30" s="159"/>
      <c r="I30" s="159"/>
      <c r="J30" s="77" t="s">
        <v>71</v>
      </c>
      <c r="K30" s="78">
        <v>18</v>
      </c>
      <c r="L30" s="174">
        <v>0</v>
      </c>
      <c r="M30" s="175"/>
      <c r="N30" s="158">
        <f>ROUND($L$30*$K$30,3)</f>
        <v>0</v>
      </c>
      <c r="O30" s="159"/>
      <c r="P30" s="159"/>
      <c r="Q30" s="159"/>
      <c r="R30" s="8"/>
      <c r="T30" s="79"/>
      <c r="U30" s="9" t="s">
        <v>8</v>
      </c>
      <c r="V30" s="80">
        <v>1.2869999999999999</v>
      </c>
      <c r="W30" s="80">
        <f>$V$30*$K$30</f>
        <v>23.165999999999997</v>
      </c>
      <c r="X30" s="80">
        <v>0</v>
      </c>
      <c r="Y30" s="80">
        <f>$X$30*$K$30</f>
        <v>0</v>
      </c>
      <c r="Z30" s="80">
        <v>0</v>
      </c>
      <c r="AA30" s="81">
        <f>$Z$30*$K$30</f>
        <v>0</v>
      </c>
      <c r="AR30" s="2" t="s">
        <v>72</v>
      </c>
      <c r="AT30" s="2" t="s">
        <v>68</v>
      </c>
      <c r="AU30" s="2" t="s">
        <v>43</v>
      </c>
      <c r="AY30" s="2" t="s">
        <v>67</v>
      </c>
      <c r="BE30" s="82">
        <f>IF($U$30="základná",$N$30,0)</f>
        <v>0</v>
      </c>
      <c r="BF30" s="82">
        <f>IF($U$30="znížená",$N$30,0)</f>
        <v>0</v>
      </c>
      <c r="BG30" s="82">
        <f>IF($U$30="zákl. prenesená",$N$30,0)</f>
        <v>0</v>
      </c>
      <c r="BH30" s="82">
        <f>IF($U$30="zníž. prenesená",$N$30,0)</f>
        <v>0</v>
      </c>
      <c r="BI30" s="82">
        <f>IF($U$30="nulová",$N$30,0)</f>
        <v>0</v>
      </c>
      <c r="BJ30" s="2" t="s">
        <v>43</v>
      </c>
      <c r="BK30" s="83">
        <f>ROUND($L$30*$K$30,3)</f>
        <v>0</v>
      </c>
      <c r="BL30" s="2" t="s">
        <v>72</v>
      </c>
    </row>
    <row r="31" spans="2:64" s="2" customFormat="1" ht="15.75" customHeight="1" x14ac:dyDescent="0.35">
      <c r="B31" s="6"/>
      <c r="C31" s="84" t="s">
        <v>0</v>
      </c>
      <c r="D31" s="84" t="s">
        <v>73</v>
      </c>
      <c r="E31" s="85" t="s">
        <v>117</v>
      </c>
      <c r="F31" s="160" t="s">
        <v>118</v>
      </c>
      <c r="G31" s="161"/>
      <c r="H31" s="161"/>
      <c r="I31" s="161"/>
      <c r="J31" s="86" t="s">
        <v>71</v>
      </c>
      <c r="K31" s="87">
        <v>18</v>
      </c>
      <c r="L31" s="172">
        <v>0</v>
      </c>
      <c r="M31" s="173"/>
      <c r="N31" s="162">
        <f>ROUND($L$31*$K$31,3)</f>
        <v>0</v>
      </c>
      <c r="O31" s="159"/>
      <c r="P31" s="159"/>
      <c r="Q31" s="159"/>
      <c r="R31" s="8"/>
      <c r="T31" s="79"/>
      <c r="U31" s="9" t="s">
        <v>8</v>
      </c>
      <c r="V31" s="80">
        <v>0</v>
      </c>
      <c r="W31" s="80">
        <f>$V$31*$K$31</f>
        <v>0</v>
      </c>
      <c r="X31" s="80">
        <v>0</v>
      </c>
      <c r="Y31" s="80">
        <f>$X$31*$K$31</f>
        <v>0</v>
      </c>
      <c r="Z31" s="80">
        <v>0</v>
      </c>
      <c r="AA31" s="81">
        <f>$Z$31*$K$31</f>
        <v>0</v>
      </c>
      <c r="AR31" s="2" t="s">
        <v>76</v>
      </c>
      <c r="AT31" s="2" t="s">
        <v>73</v>
      </c>
      <c r="AU31" s="2" t="s">
        <v>43</v>
      </c>
      <c r="AY31" s="2" t="s">
        <v>67</v>
      </c>
      <c r="BE31" s="82">
        <f>IF($U$31="základná",$N$31,0)</f>
        <v>0</v>
      </c>
      <c r="BF31" s="82">
        <f>IF($U$31="znížená",$N$31,0)</f>
        <v>0</v>
      </c>
      <c r="BG31" s="82">
        <f>IF($U$31="zákl. prenesená",$N$31,0)</f>
        <v>0</v>
      </c>
      <c r="BH31" s="82">
        <f>IF($U$31="zníž. prenesená",$N$31,0)</f>
        <v>0</v>
      </c>
      <c r="BI31" s="82">
        <f>IF($U$31="nulová",$N$31,0)</f>
        <v>0</v>
      </c>
      <c r="BJ31" s="2" t="s">
        <v>43</v>
      </c>
      <c r="BK31" s="83">
        <f>ROUND($L$31*$K$31,3)</f>
        <v>0</v>
      </c>
      <c r="BL31" s="2" t="s">
        <v>76</v>
      </c>
    </row>
    <row r="32" spans="2:64" s="2" customFormat="1" ht="15.75" customHeight="1" x14ac:dyDescent="0.35">
      <c r="B32" s="6"/>
      <c r="C32" s="75" t="s">
        <v>119</v>
      </c>
      <c r="D32" s="75" t="s">
        <v>68</v>
      </c>
      <c r="E32" s="76" t="s">
        <v>120</v>
      </c>
      <c r="F32" s="171" t="s">
        <v>121</v>
      </c>
      <c r="G32" s="159"/>
      <c r="H32" s="159"/>
      <c r="I32" s="159"/>
      <c r="J32" s="77" t="s">
        <v>71</v>
      </c>
      <c r="K32" s="78">
        <v>0</v>
      </c>
      <c r="L32" s="174">
        <v>0</v>
      </c>
      <c r="M32" s="175"/>
      <c r="N32" s="158">
        <f>ROUND($L$32*$K$32,3)</f>
        <v>0</v>
      </c>
      <c r="O32" s="159"/>
      <c r="P32" s="159"/>
      <c r="Q32" s="159"/>
      <c r="R32" s="8"/>
      <c r="T32" s="79"/>
      <c r="U32" s="9" t="s">
        <v>8</v>
      </c>
      <c r="V32" s="80">
        <v>1.3340000000000001</v>
      </c>
      <c r="W32" s="80">
        <f>$V$32*$K$32</f>
        <v>0</v>
      </c>
      <c r="X32" s="80">
        <v>0</v>
      </c>
      <c r="Y32" s="80">
        <f>$X$32*$K$32</f>
        <v>0</v>
      </c>
      <c r="Z32" s="80">
        <v>0</v>
      </c>
      <c r="AA32" s="81">
        <f>$Z$32*$K$32</f>
        <v>0</v>
      </c>
      <c r="AR32" s="2" t="s">
        <v>72</v>
      </c>
      <c r="AT32" s="2" t="s">
        <v>68</v>
      </c>
      <c r="AU32" s="2" t="s">
        <v>43</v>
      </c>
      <c r="AY32" s="2" t="s">
        <v>67</v>
      </c>
      <c r="BE32" s="82">
        <f>IF($U$32="základná",$N$32,0)</f>
        <v>0</v>
      </c>
      <c r="BF32" s="82">
        <f>IF($U$32="znížená",$N$32,0)</f>
        <v>0</v>
      </c>
      <c r="BG32" s="82">
        <f>IF($U$32="zákl. prenesená",$N$32,0)</f>
        <v>0</v>
      </c>
      <c r="BH32" s="82">
        <f>IF($U$32="zníž. prenesená",$N$32,0)</f>
        <v>0</v>
      </c>
      <c r="BI32" s="82">
        <f>IF($U$32="nulová",$N$32,0)</f>
        <v>0</v>
      </c>
      <c r="BJ32" s="2" t="s">
        <v>43</v>
      </c>
      <c r="BK32" s="83">
        <f>ROUND($L$32*$K$32,3)</f>
        <v>0</v>
      </c>
      <c r="BL32" s="2" t="s">
        <v>72</v>
      </c>
    </row>
    <row r="33" spans="2:64" s="2" customFormat="1" ht="15.75" customHeight="1" x14ac:dyDescent="0.35">
      <c r="B33" s="6"/>
      <c r="C33" s="84" t="s">
        <v>122</v>
      </c>
      <c r="D33" s="84" t="s">
        <v>73</v>
      </c>
      <c r="E33" s="85" t="s">
        <v>123</v>
      </c>
      <c r="F33" s="160" t="s">
        <v>124</v>
      </c>
      <c r="G33" s="161"/>
      <c r="H33" s="161"/>
      <c r="I33" s="161"/>
      <c r="J33" s="86" t="s">
        <v>71</v>
      </c>
      <c r="K33" s="87">
        <v>0</v>
      </c>
      <c r="L33" s="172">
        <v>0</v>
      </c>
      <c r="M33" s="173"/>
      <c r="N33" s="162">
        <f>ROUND($L$33*$K$33,3)</f>
        <v>0</v>
      </c>
      <c r="O33" s="159"/>
      <c r="P33" s="159"/>
      <c r="Q33" s="159"/>
      <c r="R33" s="8"/>
      <c r="T33" s="79"/>
      <c r="U33" s="9" t="s">
        <v>8</v>
      </c>
      <c r="V33" s="80">
        <v>0</v>
      </c>
      <c r="W33" s="80">
        <f>$V$33*$K$33</f>
        <v>0</v>
      </c>
      <c r="X33" s="80">
        <v>0</v>
      </c>
      <c r="Y33" s="80">
        <f>$X$33*$K$33</f>
        <v>0</v>
      </c>
      <c r="Z33" s="80">
        <v>0</v>
      </c>
      <c r="AA33" s="81">
        <f>$Z$33*$K$33</f>
        <v>0</v>
      </c>
      <c r="AR33" s="2" t="s">
        <v>76</v>
      </c>
      <c r="AT33" s="2" t="s">
        <v>73</v>
      </c>
      <c r="AU33" s="2" t="s">
        <v>43</v>
      </c>
      <c r="AY33" s="2" t="s">
        <v>67</v>
      </c>
      <c r="BE33" s="82">
        <f>IF($U$33="základná",$N$33,0)</f>
        <v>0</v>
      </c>
      <c r="BF33" s="82">
        <f>IF($U$33="znížená",$N$33,0)</f>
        <v>0</v>
      </c>
      <c r="BG33" s="82">
        <f>IF($U$33="zákl. prenesená",$N$33,0)</f>
        <v>0</v>
      </c>
      <c r="BH33" s="82">
        <f>IF($U$33="zníž. prenesená",$N$33,0)</f>
        <v>0</v>
      </c>
      <c r="BI33" s="82">
        <f>IF($U$33="nulová",$N$33,0)</f>
        <v>0</v>
      </c>
      <c r="BJ33" s="2" t="s">
        <v>43</v>
      </c>
      <c r="BK33" s="83">
        <f>ROUND($L$33*$K$33,3)</f>
        <v>0</v>
      </c>
      <c r="BL33" s="2" t="s">
        <v>76</v>
      </c>
    </row>
    <row r="34" spans="2:64" s="2" customFormat="1" ht="27" customHeight="1" x14ac:dyDescent="0.35">
      <c r="B34" s="6"/>
      <c r="C34" s="75" t="s">
        <v>125</v>
      </c>
      <c r="D34" s="75" t="s">
        <v>68</v>
      </c>
      <c r="E34" s="76" t="s">
        <v>126</v>
      </c>
      <c r="F34" s="171" t="s">
        <v>127</v>
      </c>
      <c r="G34" s="159"/>
      <c r="H34" s="159"/>
      <c r="I34" s="159"/>
      <c r="J34" s="77" t="s">
        <v>128</v>
      </c>
      <c r="K34" s="78">
        <v>663</v>
      </c>
      <c r="L34" s="174">
        <v>0</v>
      </c>
      <c r="M34" s="175"/>
      <c r="N34" s="158">
        <f>ROUND($L$34*$K$34,3)</f>
        <v>0</v>
      </c>
      <c r="O34" s="159"/>
      <c r="P34" s="159"/>
      <c r="Q34" s="159"/>
      <c r="R34" s="8"/>
      <c r="T34" s="79"/>
      <c r="U34" s="9" t="s">
        <v>8</v>
      </c>
      <c r="V34" s="80">
        <v>4.2999999999999997E-2</v>
      </c>
      <c r="W34" s="80">
        <f>$V$34*$K$34</f>
        <v>28.508999999999997</v>
      </c>
      <c r="X34" s="80">
        <v>0</v>
      </c>
      <c r="Y34" s="80">
        <f>$X$34*$K$34</f>
        <v>0</v>
      </c>
      <c r="Z34" s="80">
        <v>0</v>
      </c>
      <c r="AA34" s="81">
        <f>$Z$34*$K$34</f>
        <v>0</v>
      </c>
      <c r="AR34" s="2" t="s">
        <v>72</v>
      </c>
      <c r="AT34" s="2" t="s">
        <v>68</v>
      </c>
      <c r="AU34" s="2" t="s">
        <v>43</v>
      </c>
      <c r="AY34" s="2" t="s">
        <v>67</v>
      </c>
      <c r="BE34" s="82">
        <f>IF($U$34="základná",$N$34,0)</f>
        <v>0</v>
      </c>
      <c r="BF34" s="82">
        <f>IF($U$34="znížená",$N$34,0)</f>
        <v>0</v>
      </c>
      <c r="BG34" s="82">
        <f>IF($U$34="zákl. prenesená",$N$34,0)</f>
        <v>0</v>
      </c>
      <c r="BH34" s="82">
        <f>IF($U$34="zníž. prenesená",$N$34,0)</f>
        <v>0</v>
      </c>
      <c r="BI34" s="82">
        <f>IF($U$34="nulová",$N$34,0)</f>
        <v>0</v>
      </c>
      <c r="BJ34" s="2" t="s">
        <v>43</v>
      </c>
      <c r="BK34" s="83">
        <f>ROUND($L$34*$K$34,3)</f>
        <v>0</v>
      </c>
      <c r="BL34" s="2" t="s">
        <v>72</v>
      </c>
    </row>
    <row r="35" spans="2:64" s="2" customFormat="1" ht="15.75" customHeight="1" x14ac:dyDescent="0.35">
      <c r="B35" s="6"/>
      <c r="C35" s="84" t="s">
        <v>129</v>
      </c>
      <c r="D35" s="84" t="s">
        <v>73</v>
      </c>
      <c r="E35" s="85" t="s">
        <v>130</v>
      </c>
      <c r="F35" s="160" t="s">
        <v>131</v>
      </c>
      <c r="G35" s="161"/>
      <c r="H35" s="161"/>
      <c r="I35" s="161"/>
      <c r="J35" s="86" t="s">
        <v>128</v>
      </c>
      <c r="K35" s="87">
        <v>663</v>
      </c>
      <c r="L35" s="172">
        <v>0</v>
      </c>
      <c r="M35" s="173"/>
      <c r="N35" s="162">
        <f>ROUND($L$35*$K$35,3)</f>
        <v>0</v>
      </c>
      <c r="O35" s="159"/>
      <c r="P35" s="159"/>
      <c r="Q35" s="159"/>
      <c r="R35" s="8"/>
      <c r="T35" s="79"/>
      <c r="U35" s="9" t="s">
        <v>8</v>
      </c>
      <c r="V35" s="80">
        <v>0</v>
      </c>
      <c r="W35" s="80">
        <f>$V$35*$K$35</f>
        <v>0</v>
      </c>
      <c r="X35" s="80">
        <v>0</v>
      </c>
      <c r="Y35" s="80">
        <f>$X$35*$K$35</f>
        <v>0</v>
      </c>
      <c r="Z35" s="80">
        <v>0</v>
      </c>
      <c r="AA35" s="81">
        <f>$Z$35*$K$35</f>
        <v>0</v>
      </c>
      <c r="AR35" s="2" t="s">
        <v>76</v>
      </c>
      <c r="AT35" s="2" t="s">
        <v>73</v>
      </c>
      <c r="AU35" s="2" t="s">
        <v>43</v>
      </c>
      <c r="AY35" s="2" t="s">
        <v>67</v>
      </c>
      <c r="BE35" s="82">
        <f>IF($U$35="základná",$N$35,0)</f>
        <v>0</v>
      </c>
      <c r="BF35" s="82">
        <f>IF($U$35="znížená",$N$35,0)</f>
        <v>0</v>
      </c>
      <c r="BG35" s="82">
        <f>IF($U$35="zákl. prenesená",$N$35,0)</f>
        <v>0</v>
      </c>
      <c r="BH35" s="82">
        <f>IF($U$35="zníž. prenesená",$N$35,0)</f>
        <v>0</v>
      </c>
      <c r="BI35" s="82">
        <f>IF($U$35="nulová",$N$35,0)</f>
        <v>0</v>
      </c>
      <c r="BJ35" s="2" t="s">
        <v>43</v>
      </c>
      <c r="BK35" s="83">
        <f>ROUND($L$35*$K$35,3)</f>
        <v>0</v>
      </c>
      <c r="BL35" s="2" t="s">
        <v>76</v>
      </c>
    </row>
    <row r="36" spans="2:64" s="2" customFormat="1" ht="15.75" customHeight="1" x14ac:dyDescent="0.35">
      <c r="B36" s="6"/>
      <c r="C36" s="75" t="s">
        <v>132</v>
      </c>
      <c r="D36" s="75" t="s">
        <v>68</v>
      </c>
      <c r="E36" s="76" t="s">
        <v>133</v>
      </c>
      <c r="F36" s="171" t="s">
        <v>134</v>
      </c>
      <c r="G36" s="159"/>
      <c r="H36" s="159"/>
      <c r="I36" s="159"/>
      <c r="J36" s="77" t="s">
        <v>71</v>
      </c>
      <c r="K36" s="78">
        <v>191</v>
      </c>
      <c r="L36" s="174">
        <v>0</v>
      </c>
      <c r="M36" s="175"/>
      <c r="N36" s="158">
        <f>ROUND($L$36*$K$36,3)</f>
        <v>0</v>
      </c>
      <c r="O36" s="159"/>
      <c r="P36" s="159"/>
      <c r="Q36" s="159"/>
      <c r="R36" s="8"/>
      <c r="T36" s="79"/>
      <c r="U36" s="9" t="s">
        <v>8</v>
      </c>
      <c r="V36" s="80">
        <v>0.873</v>
      </c>
      <c r="W36" s="80">
        <f>$V$36*$K$36</f>
        <v>166.74299999999999</v>
      </c>
      <c r="X36" s="80">
        <v>0</v>
      </c>
      <c r="Y36" s="80">
        <f>$X$36*$K$36</f>
        <v>0</v>
      </c>
      <c r="Z36" s="80">
        <v>0</v>
      </c>
      <c r="AA36" s="81">
        <f>$Z$36*$K$36</f>
        <v>0</v>
      </c>
      <c r="AR36" s="2" t="s">
        <v>72</v>
      </c>
      <c r="AT36" s="2" t="s">
        <v>68</v>
      </c>
      <c r="AU36" s="2" t="s">
        <v>43</v>
      </c>
      <c r="AY36" s="2" t="s">
        <v>67</v>
      </c>
      <c r="BE36" s="82">
        <f>IF($U$36="základná",$N$36,0)</f>
        <v>0</v>
      </c>
      <c r="BF36" s="82">
        <f>IF($U$36="znížená",$N$36,0)</f>
        <v>0</v>
      </c>
      <c r="BG36" s="82">
        <f>IF($U$36="zákl. prenesená",$N$36,0)</f>
        <v>0</v>
      </c>
      <c r="BH36" s="82">
        <f>IF($U$36="zníž. prenesená",$N$36,0)</f>
        <v>0</v>
      </c>
      <c r="BI36" s="82">
        <f>IF($U$36="nulová",$N$36,0)</f>
        <v>0</v>
      </c>
      <c r="BJ36" s="2" t="s">
        <v>43</v>
      </c>
      <c r="BK36" s="83">
        <f>ROUND($L$36*$K$36,3)</f>
        <v>0</v>
      </c>
      <c r="BL36" s="2" t="s">
        <v>72</v>
      </c>
    </row>
    <row r="37" spans="2:64" s="2" customFormat="1" ht="15.75" customHeight="1" x14ac:dyDescent="0.35">
      <c r="B37" s="6"/>
      <c r="C37" s="75" t="s">
        <v>135</v>
      </c>
      <c r="D37" s="75" t="s">
        <v>68</v>
      </c>
      <c r="E37" s="76" t="s">
        <v>136</v>
      </c>
      <c r="F37" s="171" t="s">
        <v>137</v>
      </c>
      <c r="G37" s="159"/>
      <c r="H37" s="159"/>
      <c r="I37" s="159"/>
      <c r="J37" s="77" t="s">
        <v>71</v>
      </c>
      <c r="K37" s="78">
        <v>173</v>
      </c>
      <c r="L37" s="174">
        <v>0</v>
      </c>
      <c r="M37" s="175"/>
      <c r="N37" s="158">
        <f>ROUND($L$37*$K$37,3)</f>
        <v>0</v>
      </c>
      <c r="O37" s="159"/>
      <c r="P37" s="159"/>
      <c r="Q37" s="159"/>
      <c r="R37" s="8"/>
      <c r="T37" s="79"/>
      <c r="U37" s="9" t="s">
        <v>8</v>
      </c>
      <c r="V37" s="80">
        <v>1.7250000000000001</v>
      </c>
      <c r="W37" s="80">
        <f>$V$37*$K$37</f>
        <v>298.42500000000001</v>
      </c>
      <c r="X37" s="80">
        <v>0</v>
      </c>
      <c r="Y37" s="80">
        <f>$X$37*$K$37</f>
        <v>0</v>
      </c>
      <c r="Z37" s="80">
        <v>0</v>
      </c>
      <c r="AA37" s="81">
        <f>$Z$37*$K$37</f>
        <v>0</v>
      </c>
      <c r="AR37" s="2" t="s">
        <v>72</v>
      </c>
      <c r="AT37" s="2" t="s">
        <v>68</v>
      </c>
      <c r="AU37" s="2" t="s">
        <v>43</v>
      </c>
      <c r="AY37" s="2" t="s">
        <v>67</v>
      </c>
      <c r="BE37" s="82">
        <f>IF($U$37="základná",$N$37,0)</f>
        <v>0</v>
      </c>
      <c r="BF37" s="82">
        <f>IF($U$37="znížená",$N$37,0)</f>
        <v>0</v>
      </c>
      <c r="BG37" s="82">
        <f>IF($U$37="zákl. prenesená",$N$37,0)</f>
        <v>0</v>
      </c>
      <c r="BH37" s="82">
        <f>IF($U$37="zníž. prenesená",$N$37,0)</f>
        <v>0</v>
      </c>
      <c r="BI37" s="82">
        <f>IF($U$37="nulová",$N$37,0)</f>
        <v>0</v>
      </c>
      <c r="BJ37" s="2" t="s">
        <v>43</v>
      </c>
      <c r="BK37" s="83">
        <f>ROUND($L$37*$K$37,3)</f>
        <v>0</v>
      </c>
      <c r="BL37" s="2" t="s">
        <v>72</v>
      </c>
    </row>
    <row r="38" spans="2:64" s="2" customFormat="1" ht="15.75" customHeight="1" x14ac:dyDescent="0.35">
      <c r="B38" s="6"/>
      <c r="C38" s="75" t="s">
        <v>138</v>
      </c>
      <c r="D38" s="75" t="s">
        <v>68</v>
      </c>
      <c r="E38" s="76" t="s">
        <v>139</v>
      </c>
      <c r="F38" s="171" t="s">
        <v>140</v>
      </c>
      <c r="G38" s="159"/>
      <c r="H38" s="159"/>
      <c r="I38" s="159"/>
      <c r="J38" s="77" t="s">
        <v>71</v>
      </c>
      <c r="K38" s="78">
        <v>382</v>
      </c>
      <c r="L38" s="174">
        <v>0</v>
      </c>
      <c r="M38" s="175"/>
      <c r="N38" s="158">
        <f>ROUND($L$38*$K$38,3)</f>
        <v>0</v>
      </c>
      <c r="O38" s="159"/>
      <c r="P38" s="159"/>
      <c r="Q38" s="159"/>
      <c r="R38" s="8"/>
      <c r="T38" s="79"/>
      <c r="U38" s="9" t="s">
        <v>8</v>
      </c>
      <c r="V38" s="80">
        <v>3.5000000000000003E-2</v>
      </c>
      <c r="W38" s="80">
        <f>$V$38*$K$38</f>
        <v>13.370000000000001</v>
      </c>
      <c r="X38" s="80">
        <v>0</v>
      </c>
      <c r="Y38" s="80">
        <f>$X$38*$K$38</f>
        <v>0</v>
      </c>
      <c r="Z38" s="80">
        <v>0</v>
      </c>
      <c r="AA38" s="81">
        <f>$Z$38*$K$38</f>
        <v>0</v>
      </c>
      <c r="AR38" s="2" t="s">
        <v>72</v>
      </c>
      <c r="AT38" s="2" t="s">
        <v>68</v>
      </c>
      <c r="AU38" s="2" t="s">
        <v>43</v>
      </c>
      <c r="AY38" s="2" t="s">
        <v>67</v>
      </c>
      <c r="BE38" s="82">
        <f>IF($U$38="základná",$N$38,0)</f>
        <v>0</v>
      </c>
      <c r="BF38" s="82">
        <f>IF($U$38="znížená",$N$38,0)</f>
        <v>0</v>
      </c>
      <c r="BG38" s="82">
        <f>IF($U$38="zákl. prenesená",$N$38,0)</f>
        <v>0</v>
      </c>
      <c r="BH38" s="82">
        <f>IF($U$38="zníž. prenesená",$N$38,0)</f>
        <v>0</v>
      </c>
      <c r="BI38" s="82">
        <f>IF($U$38="nulová",$N$38,0)</f>
        <v>0</v>
      </c>
      <c r="BJ38" s="2" t="s">
        <v>43</v>
      </c>
      <c r="BK38" s="83">
        <f>ROUND($L$38*$K$38,3)</f>
        <v>0</v>
      </c>
      <c r="BL38" s="2" t="s">
        <v>72</v>
      </c>
    </row>
    <row r="39" spans="2:64" s="64" customFormat="1" ht="37.5" customHeight="1" x14ac:dyDescent="0.35">
      <c r="B39" s="65"/>
      <c r="C39" s="66"/>
      <c r="D39" s="67" t="s">
        <v>50</v>
      </c>
      <c r="E39" s="67"/>
      <c r="F39" s="67"/>
      <c r="G39" s="67"/>
      <c r="H39" s="67"/>
      <c r="I39" s="67"/>
      <c r="J39" s="67"/>
      <c r="K39" s="67"/>
      <c r="L39" s="67"/>
      <c r="M39" s="67"/>
      <c r="N39" s="168">
        <f>$BK$39</f>
        <v>0</v>
      </c>
      <c r="O39" s="169"/>
      <c r="P39" s="169"/>
      <c r="Q39" s="169"/>
      <c r="R39" s="68"/>
      <c r="T39" s="69"/>
      <c r="U39" s="66"/>
      <c r="V39" s="66"/>
      <c r="W39" s="70">
        <f>SUM($W$40:$W$43)</f>
        <v>15.394000000000002</v>
      </c>
      <c r="X39" s="66"/>
      <c r="Y39" s="70">
        <f>SUM($Y$40:$Y$43)</f>
        <v>0</v>
      </c>
      <c r="Z39" s="66"/>
      <c r="AA39" s="71">
        <f>SUM($AA$40:$AA$43)</f>
        <v>0</v>
      </c>
      <c r="AR39" s="72" t="s">
        <v>78</v>
      </c>
      <c r="AT39" s="72" t="s">
        <v>28</v>
      </c>
      <c r="AU39" s="72" t="s">
        <v>29</v>
      </c>
      <c r="AY39" s="72" t="s">
        <v>67</v>
      </c>
      <c r="BK39" s="73">
        <f>SUM($BK$40:$BK$43)</f>
        <v>0</v>
      </c>
    </row>
    <row r="40" spans="2:64" s="2" customFormat="1" ht="15.75" customHeight="1" x14ac:dyDescent="0.35">
      <c r="B40" s="6"/>
      <c r="C40" s="75" t="s">
        <v>161</v>
      </c>
      <c r="D40" s="75" t="s">
        <v>68</v>
      </c>
      <c r="E40" s="76" t="s">
        <v>162</v>
      </c>
      <c r="F40" s="171" t="s">
        <v>163</v>
      </c>
      <c r="G40" s="159"/>
      <c r="H40" s="159"/>
      <c r="I40" s="159"/>
      <c r="J40" s="77" t="s">
        <v>164</v>
      </c>
      <c r="K40" s="78">
        <v>191</v>
      </c>
      <c r="L40" s="158">
        <v>0</v>
      </c>
      <c r="M40" s="159"/>
      <c r="N40" s="158">
        <f>ROUND($L$40*$K$40,3)</f>
        <v>0</v>
      </c>
      <c r="O40" s="159"/>
      <c r="P40" s="159"/>
      <c r="Q40" s="159"/>
      <c r="R40" s="8"/>
      <c r="T40" s="79"/>
      <c r="U40" s="9" t="s">
        <v>8</v>
      </c>
      <c r="V40" s="80">
        <v>1.4E-2</v>
      </c>
      <c r="W40" s="80">
        <f>$V$40*$K$40</f>
        <v>2.6739999999999999</v>
      </c>
      <c r="X40" s="80">
        <v>0</v>
      </c>
      <c r="Y40" s="80">
        <f>$X$40*$K$40</f>
        <v>0</v>
      </c>
      <c r="Z40" s="80">
        <v>0</v>
      </c>
      <c r="AA40" s="81">
        <f>$Z$40*$K$40</f>
        <v>0</v>
      </c>
      <c r="AR40" s="2" t="s">
        <v>165</v>
      </c>
      <c r="AT40" s="2" t="s">
        <v>68</v>
      </c>
      <c r="AU40" s="2" t="s">
        <v>35</v>
      </c>
      <c r="AY40" s="2" t="s">
        <v>67</v>
      </c>
      <c r="BE40" s="82">
        <f>IF($U$40="základná",$N$40,0)</f>
        <v>0</v>
      </c>
      <c r="BF40" s="82">
        <f>IF($U$40="znížená",$N$40,0)</f>
        <v>0</v>
      </c>
      <c r="BG40" s="82">
        <f>IF($U$40="zákl. prenesená",$N$40,0)</f>
        <v>0</v>
      </c>
      <c r="BH40" s="82">
        <f>IF($U$40="zníž. prenesená",$N$40,0)</f>
        <v>0</v>
      </c>
      <c r="BI40" s="82">
        <f>IF($U$40="nulová",$N$40,0)</f>
        <v>0</v>
      </c>
      <c r="BJ40" s="2" t="s">
        <v>43</v>
      </c>
      <c r="BK40" s="83">
        <f>ROUND($L$40*$K$40,3)</f>
        <v>0</v>
      </c>
      <c r="BL40" s="2" t="s">
        <v>165</v>
      </c>
    </row>
    <row r="41" spans="2:64" s="2" customFormat="1" ht="15.75" customHeight="1" x14ac:dyDescent="0.35">
      <c r="B41" s="6"/>
      <c r="C41" s="75" t="s">
        <v>166</v>
      </c>
      <c r="D41" s="75" t="s">
        <v>68</v>
      </c>
      <c r="E41" s="76" t="s">
        <v>167</v>
      </c>
      <c r="F41" s="171" t="s">
        <v>168</v>
      </c>
      <c r="G41" s="159"/>
      <c r="H41" s="159"/>
      <c r="I41" s="159"/>
      <c r="J41" s="77" t="s">
        <v>169</v>
      </c>
      <c r="K41" s="78">
        <v>1</v>
      </c>
      <c r="L41" s="158">
        <v>0</v>
      </c>
      <c r="M41" s="159"/>
      <c r="N41" s="158">
        <f>ROUND($L$41*$K$41,3)</f>
        <v>0</v>
      </c>
      <c r="O41" s="159"/>
      <c r="P41" s="159"/>
      <c r="Q41" s="159"/>
      <c r="R41" s="8"/>
      <c r="T41" s="79"/>
      <c r="U41" s="9" t="s">
        <v>8</v>
      </c>
      <c r="V41" s="80">
        <v>1.06</v>
      </c>
      <c r="W41" s="80">
        <f>$V$41*$K$41</f>
        <v>1.06</v>
      </c>
      <c r="X41" s="80">
        <v>0</v>
      </c>
      <c r="Y41" s="80">
        <f>$X$41*$K$41</f>
        <v>0</v>
      </c>
      <c r="Z41" s="80">
        <v>0</v>
      </c>
      <c r="AA41" s="81">
        <f>$Z$41*$K$41</f>
        <v>0</v>
      </c>
      <c r="AR41" s="2" t="s">
        <v>165</v>
      </c>
      <c r="AT41" s="2" t="s">
        <v>68</v>
      </c>
      <c r="AU41" s="2" t="s">
        <v>35</v>
      </c>
      <c r="AY41" s="2" t="s">
        <v>67</v>
      </c>
      <c r="BE41" s="82">
        <f>IF($U$41="základná",$N$41,0)</f>
        <v>0</v>
      </c>
      <c r="BF41" s="82">
        <f>IF($U$41="znížená",$N$41,0)</f>
        <v>0</v>
      </c>
      <c r="BG41" s="82">
        <f>IF($U$41="zákl. prenesená",$N$41,0)</f>
        <v>0</v>
      </c>
      <c r="BH41" s="82">
        <f>IF($U$41="zníž. prenesená",$N$41,0)</f>
        <v>0</v>
      </c>
      <c r="BI41" s="82">
        <f>IF($U$41="nulová",$N$41,0)</f>
        <v>0</v>
      </c>
      <c r="BJ41" s="2" t="s">
        <v>43</v>
      </c>
      <c r="BK41" s="83">
        <f>ROUND($L$41*$K$41,3)</f>
        <v>0</v>
      </c>
      <c r="BL41" s="2" t="s">
        <v>165</v>
      </c>
    </row>
    <row r="42" spans="2:64" s="2" customFormat="1" ht="15.75" customHeight="1" x14ac:dyDescent="0.35">
      <c r="B42" s="6"/>
      <c r="C42" s="75" t="s">
        <v>170</v>
      </c>
      <c r="D42" s="75" t="s">
        <v>68</v>
      </c>
      <c r="E42" s="76" t="s">
        <v>171</v>
      </c>
      <c r="F42" s="171" t="s">
        <v>172</v>
      </c>
      <c r="G42" s="159"/>
      <c r="H42" s="159"/>
      <c r="I42" s="159"/>
      <c r="J42" s="77" t="s">
        <v>164</v>
      </c>
      <c r="K42" s="78">
        <v>10</v>
      </c>
      <c r="L42" s="158">
        <v>0</v>
      </c>
      <c r="M42" s="159"/>
      <c r="N42" s="158">
        <f>ROUND($L$42*$K$42,3)</f>
        <v>0</v>
      </c>
      <c r="O42" s="159"/>
      <c r="P42" s="159"/>
      <c r="Q42" s="159"/>
      <c r="R42" s="8"/>
      <c r="T42" s="79"/>
      <c r="U42" s="9" t="s">
        <v>8</v>
      </c>
      <c r="V42" s="80">
        <v>1.06</v>
      </c>
      <c r="W42" s="80">
        <f>$V$42*$K$42</f>
        <v>10.600000000000001</v>
      </c>
      <c r="X42" s="80">
        <v>0</v>
      </c>
      <c r="Y42" s="80">
        <f>$X$42*$K$42</f>
        <v>0</v>
      </c>
      <c r="Z42" s="80">
        <v>0</v>
      </c>
      <c r="AA42" s="81">
        <f>$Z$42*$K$42</f>
        <v>0</v>
      </c>
      <c r="AR42" s="2" t="s">
        <v>165</v>
      </c>
      <c r="AT42" s="2" t="s">
        <v>68</v>
      </c>
      <c r="AU42" s="2" t="s">
        <v>35</v>
      </c>
      <c r="AY42" s="2" t="s">
        <v>67</v>
      </c>
      <c r="BE42" s="82">
        <f>IF($U$42="základná",$N$42,0)</f>
        <v>0</v>
      </c>
      <c r="BF42" s="82">
        <f>IF($U$42="znížená",$N$42,0)</f>
        <v>0</v>
      </c>
      <c r="BG42" s="82">
        <f>IF($U$42="zákl. prenesená",$N$42,0)</f>
        <v>0</v>
      </c>
      <c r="BH42" s="82">
        <f>IF($U$42="zníž. prenesená",$N$42,0)</f>
        <v>0</v>
      </c>
      <c r="BI42" s="82">
        <f>IF($U$42="nulová",$N$42,0)</f>
        <v>0</v>
      </c>
      <c r="BJ42" s="2" t="s">
        <v>43</v>
      </c>
      <c r="BK42" s="83">
        <f>ROUND($L$42*$K$42,3)</f>
        <v>0</v>
      </c>
      <c r="BL42" s="2" t="s">
        <v>165</v>
      </c>
    </row>
    <row r="43" spans="2:64" s="2" customFormat="1" ht="15.75" customHeight="1" x14ac:dyDescent="0.35">
      <c r="B43" s="6"/>
      <c r="C43" s="75" t="s">
        <v>173</v>
      </c>
      <c r="D43" s="75" t="s">
        <v>68</v>
      </c>
      <c r="E43" s="76" t="s">
        <v>174</v>
      </c>
      <c r="F43" s="171" t="s">
        <v>175</v>
      </c>
      <c r="G43" s="159"/>
      <c r="H43" s="159"/>
      <c r="I43" s="159"/>
      <c r="J43" s="77" t="s">
        <v>169</v>
      </c>
      <c r="K43" s="78">
        <v>1</v>
      </c>
      <c r="L43" s="158">
        <v>0</v>
      </c>
      <c r="M43" s="159"/>
      <c r="N43" s="158">
        <f>ROUND($L$43*$K$43,3)</f>
        <v>0</v>
      </c>
      <c r="O43" s="159"/>
      <c r="P43" s="159"/>
      <c r="Q43" s="159"/>
      <c r="R43" s="8"/>
      <c r="T43" s="79"/>
      <c r="U43" s="88" t="s">
        <v>8</v>
      </c>
      <c r="V43" s="89">
        <v>1.06</v>
      </c>
      <c r="W43" s="89">
        <f>$V$43*$K$43</f>
        <v>1.06</v>
      </c>
      <c r="X43" s="89">
        <v>0</v>
      </c>
      <c r="Y43" s="89">
        <f>$X$43*$K$43</f>
        <v>0</v>
      </c>
      <c r="Z43" s="89">
        <v>0</v>
      </c>
      <c r="AA43" s="90">
        <f>$Z$43*$K$43</f>
        <v>0</v>
      </c>
      <c r="AR43" s="2" t="s">
        <v>165</v>
      </c>
      <c r="AT43" s="2" t="s">
        <v>68</v>
      </c>
      <c r="AU43" s="2" t="s">
        <v>35</v>
      </c>
      <c r="AY43" s="2" t="s">
        <v>67</v>
      </c>
      <c r="BE43" s="82">
        <f>IF($U$43="základná",$N$43,0)</f>
        <v>0</v>
      </c>
      <c r="BF43" s="82">
        <f>IF($U$43="znížená",$N$43,0)</f>
        <v>0</v>
      </c>
      <c r="BG43" s="82">
        <f>IF($U$43="zákl. prenesená",$N$43,0)</f>
        <v>0</v>
      </c>
      <c r="BH43" s="82">
        <f>IF($U$43="zníž. prenesená",$N$43,0)</f>
        <v>0</v>
      </c>
      <c r="BI43" s="82">
        <f>IF($U$43="nulová",$N$43,0)</f>
        <v>0</v>
      </c>
      <c r="BJ43" s="2" t="s">
        <v>43</v>
      </c>
      <c r="BK43" s="83">
        <f>ROUND($L$43*$K$43,3)</f>
        <v>0</v>
      </c>
      <c r="BL43" s="2" t="s">
        <v>165</v>
      </c>
    </row>
    <row r="44" spans="2:64" s="2" customFormat="1" ht="7.5" customHeight="1" x14ac:dyDescent="0.35"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6"/>
    </row>
  </sheetData>
  <sheetProtection formatColumns="0" formatRows="0" sort="0" autoFilter="0"/>
  <mergeCells count="91">
    <mergeCell ref="F43:I43"/>
    <mergeCell ref="L43:M43"/>
    <mergeCell ref="N43:Q43"/>
    <mergeCell ref="N39:Q39"/>
    <mergeCell ref="F40:I40"/>
    <mergeCell ref="L40:M40"/>
    <mergeCell ref="N40:Q40"/>
    <mergeCell ref="F41:I41"/>
    <mergeCell ref="L41:M41"/>
    <mergeCell ref="N41:Q41"/>
    <mergeCell ref="F38:I38"/>
    <mergeCell ref="L38:M38"/>
    <mergeCell ref="N38:Q38"/>
    <mergeCell ref="F42:I42"/>
    <mergeCell ref="L42:M42"/>
    <mergeCell ref="N42:Q42"/>
    <mergeCell ref="F34:I34"/>
    <mergeCell ref="L34:M34"/>
    <mergeCell ref="N34:Q34"/>
    <mergeCell ref="F35:I35"/>
    <mergeCell ref="L35:M35"/>
    <mergeCell ref="N35:Q35"/>
    <mergeCell ref="F36:I36"/>
    <mergeCell ref="L36:M36"/>
    <mergeCell ref="N36:Q36"/>
    <mergeCell ref="F37:I37"/>
    <mergeCell ref="L37:M37"/>
    <mergeCell ref="N37:Q37"/>
    <mergeCell ref="F30:I30"/>
    <mergeCell ref="L30:M30"/>
    <mergeCell ref="N30:Q30"/>
    <mergeCell ref="F31:I31"/>
    <mergeCell ref="L31:M31"/>
    <mergeCell ref="N31:Q31"/>
    <mergeCell ref="F32:I32"/>
    <mergeCell ref="L32:M32"/>
    <mergeCell ref="N32:Q32"/>
    <mergeCell ref="F33:I33"/>
    <mergeCell ref="L33:M33"/>
    <mergeCell ref="N33:Q33"/>
    <mergeCell ref="F29:I29"/>
    <mergeCell ref="L29:M29"/>
    <mergeCell ref="N29:Q29"/>
    <mergeCell ref="F27:I27"/>
    <mergeCell ref="L27:M27"/>
    <mergeCell ref="N27:Q27"/>
    <mergeCell ref="F28:I28"/>
    <mergeCell ref="L28:M28"/>
    <mergeCell ref="N28:Q28"/>
    <mergeCell ref="F23:I23"/>
    <mergeCell ref="L23:M23"/>
    <mergeCell ref="N23:Q23"/>
    <mergeCell ref="F24:I24"/>
    <mergeCell ref="L24:M24"/>
    <mergeCell ref="N24:Q24"/>
    <mergeCell ref="F25:I25"/>
    <mergeCell ref="L25:M25"/>
    <mergeCell ref="N25:Q25"/>
    <mergeCell ref="F26:I26"/>
    <mergeCell ref="L26:M26"/>
    <mergeCell ref="N26:Q26"/>
    <mergeCell ref="F19:I19"/>
    <mergeCell ref="L19:M19"/>
    <mergeCell ref="N19:Q19"/>
    <mergeCell ref="F20:I20"/>
    <mergeCell ref="L20:M20"/>
    <mergeCell ref="N20:Q20"/>
    <mergeCell ref="F21:I21"/>
    <mergeCell ref="L21:M21"/>
    <mergeCell ref="N21:Q21"/>
    <mergeCell ref="F22:I22"/>
    <mergeCell ref="L22:M22"/>
    <mergeCell ref="N22:Q22"/>
    <mergeCell ref="F18:I18"/>
    <mergeCell ref="L18:M18"/>
    <mergeCell ref="N18:Q18"/>
    <mergeCell ref="F5:Q5"/>
    <mergeCell ref="M11:Q11"/>
    <mergeCell ref="F13:I13"/>
    <mergeCell ref="L13:M13"/>
    <mergeCell ref="N13:Q13"/>
    <mergeCell ref="N14:Q14"/>
    <mergeCell ref="N15:Q15"/>
    <mergeCell ref="N16:Q16"/>
    <mergeCell ref="F17:I17"/>
    <mergeCell ref="L17:M17"/>
    <mergeCell ref="C3:Q3"/>
    <mergeCell ref="F6:P6"/>
    <mergeCell ref="M8:P8"/>
    <mergeCell ref="M10:Q10"/>
    <mergeCell ref="N17:Q17"/>
  </mergeCells>
  <pageMargins left="0.59027779102325439" right="0.59027779102325439" top="0.52083337306976318" bottom="0.48611113429069519" header="0" footer="0"/>
  <pageSetup paperSize="9" scale="82" fitToHeight="100" orientation="portrait" blackAndWhite="1" r:id="rId1"/>
  <headerFooter alignWithMargins="0"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L43"/>
  <sheetViews>
    <sheetView showGridLines="0" workbookViewId="0">
      <pane ySplit="1" topLeftCell="A2" activePane="bottomLeft" state="frozenSplit"/>
      <selection pane="bottomLeft" activeCell="F19" sqref="F19:I19"/>
    </sheetView>
  </sheetViews>
  <sheetFormatPr defaultColWidth="10.5" defaultRowHeight="14.25" customHeight="1" x14ac:dyDescent="0.35"/>
  <cols>
    <col min="1" max="1" width="8.375" style="1" customWidth="1"/>
    <col min="2" max="2" width="1.625" style="1" customWidth="1"/>
    <col min="3" max="3" width="4.125" style="1" customWidth="1"/>
    <col min="4" max="4" width="4.375" style="1" customWidth="1"/>
    <col min="5" max="5" width="17.125" style="1" customWidth="1"/>
    <col min="6" max="7" width="11.125" style="1" customWidth="1"/>
    <col min="8" max="8" width="12.5" style="1" customWidth="1"/>
    <col min="9" max="9" width="7" style="1" customWidth="1"/>
    <col min="10" max="10" width="5.125" style="1" customWidth="1"/>
    <col min="11" max="11" width="11.5" style="1" customWidth="1"/>
    <col min="12" max="12" width="12" style="1" customWidth="1"/>
    <col min="13" max="14" width="6" style="1" customWidth="1"/>
    <col min="15" max="15" width="2" style="1" customWidth="1"/>
    <col min="16" max="16" width="12.5" style="1" customWidth="1"/>
    <col min="17" max="17" width="4.125" style="1" customWidth="1"/>
    <col min="18" max="18" width="1.625" style="1" customWidth="1"/>
    <col min="19" max="19" width="8.125" style="1" customWidth="1"/>
    <col min="20" max="20" width="29.625" style="1" hidden="1" customWidth="1"/>
    <col min="21" max="21" width="16.375" style="1" hidden="1" customWidth="1"/>
    <col min="22" max="22" width="12.375" style="1" hidden="1" customWidth="1"/>
    <col min="23" max="23" width="16.375" style="1" hidden="1" customWidth="1"/>
    <col min="24" max="24" width="12.125" style="1" hidden="1" customWidth="1"/>
    <col min="25" max="25" width="15" style="1" hidden="1" customWidth="1"/>
    <col min="26" max="26" width="11" style="1" hidden="1" customWidth="1"/>
    <col min="27" max="27" width="15" style="1" hidden="1" customWidth="1"/>
    <col min="28" max="28" width="16.375" style="1" hidden="1" customWidth="1"/>
    <col min="29" max="29" width="11" style="1" customWidth="1"/>
    <col min="30" max="30" width="15" style="1" customWidth="1"/>
    <col min="31" max="31" width="16.375" style="1" customWidth="1"/>
    <col min="32" max="43" width="10.5" style="1" customWidth="1"/>
    <col min="44" max="64" width="10.5" style="1" hidden="1" customWidth="1"/>
    <col min="65" max="16384" width="10.5" style="1"/>
  </cols>
  <sheetData>
    <row r="1" spans="2:64" s="2" customFormat="1" ht="7.5" customHeight="1" x14ac:dyDescent="0.35"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</row>
    <row r="2" spans="2:64" s="2" customFormat="1" ht="37.5" customHeight="1" x14ac:dyDescent="0.35">
      <c r="B2" s="6"/>
      <c r="C2" s="154" t="s">
        <v>51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8"/>
    </row>
    <row r="3" spans="2:64" s="2" customFormat="1" ht="7.5" customHeight="1" x14ac:dyDescent="0.3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2:64" s="2" customFormat="1" ht="30.75" customHeight="1" x14ac:dyDescent="0.35">
      <c r="B4" s="6"/>
      <c r="C4" s="5" t="s">
        <v>1</v>
      </c>
      <c r="D4" s="7"/>
      <c r="E4" s="7"/>
      <c r="F4" s="163" t="s">
        <v>269</v>
      </c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95"/>
      <c r="S4" s="96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</row>
    <row r="5" spans="2:64" s="2" customFormat="1" ht="37.5" customHeight="1" x14ac:dyDescent="0.35">
      <c r="B5" s="6"/>
      <c r="C5" s="5" t="s">
        <v>45</v>
      </c>
      <c r="D5" s="7"/>
      <c r="E5" s="7"/>
      <c r="F5" s="155" t="s">
        <v>259</v>
      </c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7"/>
      <c r="R5" s="8"/>
    </row>
    <row r="6" spans="2:64" s="2" customFormat="1" ht="7.5" customHeight="1" x14ac:dyDescent="0.3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</row>
    <row r="7" spans="2:64" s="2" customFormat="1" ht="18.75" customHeight="1" x14ac:dyDescent="0.35">
      <c r="B7" s="6"/>
      <c r="C7" s="5" t="s">
        <v>2</v>
      </c>
      <c r="D7" s="7"/>
      <c r="E7" s="7"/>
      <c r="F7" s="4"/>
      <c r="G7" s="7"/>
      <c r="H7" s="7"/>
      <c r="I7" s="7"/>
      <c r="J7" s="7"/>
      <c r="K7" s="5" t="s">
        <v>267</v>
      </c>
      <c r="L7" s="7"/>
      <c r="M7" s="157"/>
      <c r="N7" s="133"/>
      <c r="O7" s="133"/>
      <c r="P7" s="133"/>
      <c r="Q7" s="7"/>
      <c r="R7" s="8"/>
    </row>
    <row r="8" spans="2:64" s="2" customFormat="1" ht="7.5" customHeight="1" x14ac:dyDescent="0.3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2:64" s="2" customFormat="1" ht="15.75" customHeight="1" x14ac:dyDescent="0.35">
      <c r="B9" s="6"/>
      <c r="C9" s="5" t="s">
        <v>271</v>
      </c>
      <c r="D9" s="7"/>
      <c r="E9" s="7"/>
      <c r="F9" s="4"/>
      <c r="G9" s="7"/>
      <c r="H9" s="7"/>
      <c r="I9" s="7"/>
      <c r="J9" s="7"/>
      <c r="K9" s="5" t="s">
        <v>5</v>
      </c>
      <c r="L9" s="7"/>
      <c r="M9" s="132"/>
      <c r="N9" s="133"/>
      <c r="O9" s="133"/>
      <c r="P9" s="133"/>
      <c r="Q9" s="133"/>
      <c r="R9" s="8"/>
    </row>
    <row r="10" spans="2:64" s="2" customFormat="1" ht="15" customHeight="1" x14ac:dyDescent="0.35">
      <c r="B10" s="6"/>
      <c r="C10" s="5" t="s">
        <v>4</v>
      </c>
      <c r="D10" s="7"/>
      <c r="E10" s="7"/>
      <c r="F10" s="4"/>
      <c r="G10" s="7"/>
      <c r="H10" s="7"/>
      <c r="I10" s="7"/>
      <c r="J10" s="7"/>
      <c r="K10" s="5" t="s">
        <v>268</v>
      </c>
      <c r="L10" s="7"/>
      <c r="M10" s="132"/>
      <c r="N10" s="133"/>
      <c r="O10" s="133"/>
      <c r="P10" s="133"/>
      <c r="Q10" s="133"/>
      <c r="R10" s="8"/>
    </row>
    <row r="11" spans="2:64" s="2" customFormat="1" ht="11.25" customHeight="1" x14ac:dyDescent="0.35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</row>
    <row r="12" spans="2:64" s="56" customFormat="1" ht="30" customHeight="1" x14ac:dyDescent="0.35">
      <c r="B12" s="57"/>
      <c r="C12" s="58" t="s">
        <v>52</v>
      </c>
      <c r="D12" s="59" t="s">
        <v>53</v>
      </c>
      <c r="E12" s="59" t="s">
        <v>11</v>
      </c>
      <c r="F12" s="164" t="s">
        <v>54</v>
      </c>
      <c r="G12" s="165"/>
      <c r="H12" s="165"/>
      <c r="I12" s="165"/>
      <c r="J12" s="59" t="s">
        <v>55</v>
      </c>
      <c r="K12" s="59" t="s">
        <v>56</v>
      </c>
      <c r="L12" s="164" t="s">
        <v>57</v>
      </c>
      <c r="M12" s="165"/>
      <c r="N12" s="164" t="s">
        <v>58</v>
      </c>
      <c r="O12" s="165"/>
      <c r="P12" s="165"/>
      <c r="Q12" s="166"/>
      <c r="R12" s="60"/>
      <c r="T12" s="29" t="s">
        <v>59</v>
      </c>
      <c r="U12" s="30" t="s">
        <v>7</v>
      </c>
      <c r="V12" s="30" t="s">
        <v>60</v>
      </c>
      <c r="W12" s="30" t="s">
        <v>61</v>
      </c>
      <c r="X12" s="30" t="s">
        <v>62</v>
      </c>
      <c r="Y12" s="30" t="s">
        <v>63</v>
      </c>
      <c r="Z12" s="30" t="s">
        <v>64</v>
      </c>
      <c r="AA12" s="31" t="s">
        <v>65</v>
      </c>
    </row>
    <row r="13" spans="2:64" s="2" customFormat="1" ht="30" customHeight="1" x14ac:dyDescent="0.35">
      <c r="B13" s="6"/>
      <c r="C13" s="33" t="s">
        <v>46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167">
        <f>N14+N38</f>
        <v>0</v>
      </c>
      <c r="O13" s="133"/>
      <c r="P13" s="133"/>
      <c r="Q13" s="133"/>
      <c r="R13" s="8"/>
      <c r="T13" s="32"/>
      <c r="U13" s="12"/>
      <c r="V13" s="12"/>
      <c r="W13" s="61" t="e">
        <f>$W$14+$W$38</f>
        <v>#REF!</v>
      </c>
      <c r="X13" s="12"/>
      <c r="Y13" s="61" t="e">
        <f>$Y$14+$Y$38</f>
        <v>#REF!</v>
      </c>
      <c r="Z13" s="12"/>
      <c r="AA13" s="62" t="e">
        <f>$AA$14+$AA$38</f>
        <v>#REF!</v>
      </c>
      <c r="AT13" s="2" t="s">
        <v>28</v>
      </c>
      <c r="AU13" s="2" t="s">
        <v>47</v>
      </c>
      <c r="BK13" s="63" t="e">
        <f>$BK$14+$BK$38</f>
        <v>#REF!</v>
      </c>
    </row>
    <row r="14" spans="2:64" s="64" customFormat="1" ht="37.5" customHeight="1" x14ac:dyDescent="0.35">
      <c r="B14" s="65"/>
      <c r="C14" s="66"/>
      <c r="D14" s="67" t="s">
        <v>48</v>
      </c>
      <c r="E14" s="67"/>
      <c r="F14" s="67"/>
      <c r="G14" s="67"/>
      <c r="H14" s="67"/>
      <c r="I14" s="67"/>
      <c r="J14" s="67"/>
      <c r="K14" s="67"/>
      <c r="L14" s="67"/>
      <c r="M14" s="67"/>
      <c r="N14" s="168">
        <f>N15</f>
        <v>0</v>
      </c>
      <c r="O14" s="169"/>
      <c r="P14" s="169"/>
      <c r="Q14" s="169"/>
      <c r="R14" s="68"/>
      <c r="T14" s="69"/>
      <c r="U14" s="66"/>
      <c r="V14" s="66"/>
      <c r="W14" s="70" t="e">
        <f>$W$15+#REF!</f>
        <v>#REF!</v>
      </c>
      <c r="X14" s="66"/>
      <c r="Y14" s="70" t="e">
        <f>$Y$15+#REF!</f>
        <v>#REF!</v>
      </c>
      <c r="Z14" s="66"/>
      <c r="AA14" s="71" t="e">
        <f>$AA$15+#REF!</f>
        <v>#REF!</v>
      </c>
      <c r="AR14" s="72" t="s">
        <v>66</v>
      </c>
      <c r="AT14" s="72" t="s">
        <v>28</v>
      </c>
      <c r="AU14" s="72" t="s">
        <v>29</v>
      </c>
      <c r="AY14" s="72" t="s">
        <v>67</v>
      </c>
      <c r="BK14" s="73" t="e">
        <f>$BK$15+#REF!</f>
        <v>#REF!</v>
      </c>
    </row>
    <row r="15" spans="2:64" s="64" customFormat="1" ht="21" customHeight="1" x14ac:dyDescent="0.35">
      <c r="B15" s="65"/>
      <c r="C15" s="66"/>
      <c r="D15" s="74" t="s">
        <v>49</v>
      </c>
      <c r="E15" s="74"/>
      <c r="F15" s="74"/>
      <c r="G15" s="74"/>
      <c r="H15" s="74"/>
      <c r="I15" s="74"/>
      <c r="J15" s="74"/>
      <c r="K15" s="74"/>
      <c r="L15" s="74"/>
      <c r="M15" s="74"/>
      <c r="N15" s="170">
        <f>$BK$15</f>
        <v>0</v>
      </c>
      <c r="O15" s="169"/>
      <c r="P15" s="169"/>
      <c r="Q15" s="169"/>
      <c r="R15" s="68"/>
      <c r="T15" s="69"/>
      <c r="U15" s="66"/>
      <c r="V15" s="66"/>
      <c r="W15" s="70">
        <f>SUM($W$16:$W$37)</f>
        <v>311.584</v>
      </c>
      <c r="X15" s="66"/>
      <c r="Y15" s="70">
        <f>SUM($Y$16:$Y$37)</f>
        <v>216.24699999999999</v>
      </c>
      <c r="Z15" s="66"/>
      <c r="AA15" s="71">
        <f>SUM($AA$16:$AA$37)</f>
        <v>0</v>
      </c>
      <c r="AR15" s="72" t="s">
        <v>66</v>
      </c>
      <c r="AT15" s="72" t="s">
        <v>28</v>
      </c>
      <c r="AU15" s="72" t="s">
        <v>35</v>
      </c>
      <c r="AY15" s="72" t="s">
        <v>67</v>
      </c>
      <c r="BK15" s="73">
        <f>SUM($BK$16:$BK$37)</f>
        <v>0</v>
      </c>
    </row>
    <row r="16" spans="2:64" s="2" customFormat="1" ht="15.75" customHeight="1" x14ac:dyDescent="0.35">
      <c r="B16" s="6"/>
      <c r="C16" s="75" t="s">
        <v>35</v>
      </c>
      <c r="D16" s="75" t="s">
        <v>68</v>
      </c>
      <c r="E16" s="76" t="s">
        <v>69</v>
      </c>
      <c r="F16" s="171" t="s">
        <v>70</v>
      </c>
      <c r="G16" s="159"/>
      <c r="H16" s="159"/>
      <c r="I16" s="159"/>
      <c r="J16" s="77" t="s">
        <v>71</v>
      </c>
      <c r="K16" s="78">
        <v>107</v>
      </c>
      <c r="L16" s="158">
        <v>0</v>
      </c>
      <c r="M16" s="159"/>
      <c r="N16" s="158">
        <f>ROUND($L$16*$K$16,3)</f>
        <v>0</v>
      </c>
      <c r="O16" s="159"/>
      <c r="P16" s="159"/>
      <c r="Q16" s="159"/>
      <c r="R16" s="8"/>
      <c r="T16" s="79"/>
      <c r="U16" s="9" t="s">
        <v>8</v>
      </c>
      <c r="V16" s="80">
        <v>0.47199999999999998</v>
      </c>
      <c r="W16" s="80">
        <f>$V$16*$K$16</f>
        <v>50.503999999999998</v>
      </c>
      <c r="X16" s="80">
        <v>0</v>
      </c>
      <c r="Y16" s="80">
        <f>$X$16*$K$16</f>
        <v>0</v>
      </c>
      <c r="Z16" s="80">
        <v>0</v>
      </c>
      <c r="AA16" s="81">
        <f>$Z$16*$K$16</f>
        <v>0</v>
      </c>
      <c r="AR16" s="2" t="s">
        <v>72</v>
      </c>
      <c r="AT16" s="2" t="s">
        <v>68</v>
      </c>
      <c r="AU16" s="2" t="s">
        <v>43</v>
      </c>
      <c r="AY16" s="2" t="s">
        <v>67</v>
      </c>
      <c r="BE16" s="82">
        <f>IF($U$16="základná",$N$16,0)</f>
        <v>0</v>
      </c>
      <c r="BF16" s="82">
        <f>IF($U$16="znížená",$N$16,0)</f>
        <v>0</v>
      </c>
      <c r="BG16" s="82">
        <f>IF($U$16="zákl. prenesená",$N$16,0)</f>
        <v>0</v>
      </c>
      <c r="BH16" s="82">
        <f>IF($U$16="zníž. prenesená",$N$16,0)</f>
        <v>0</v>
      </c>
      <c r="BI16" s="82">
        <f>IF($U$16="nulová",$N$16,0)</f>
        <v>0</v>
      </c>
      <c r="BJ16" s="2" t="s">
        <v>43</v>
      </c>
      <c r="BK16" s="83">
        <f>ROUND($L$16*$K$16,3)</f>
        <v>0</v>
      </c>
      <c r="BL16" s="2" t="s">
        <v>72</v>
      </c>
    </row>
    <row r="17" spans="2:64" s="2" customFormat="1" ht="15.75" customHeight="1" x14ac:dyDescent="0.35">
      <c r="B17" s="6"/>
      <c r="C17" s="84" t="s">
        <v>43</v>
      </c>
      <c r="D17" s="84" t="s">
        <v>73</v>
      </c>
      <c r="E17" s="85" t="s">
        <v>74</v>
      </c>
      <c r="F17" s="160" t="s">
        <v>75</v>
      </c>
      <c r="G17" s="161"/>
      <c r="H17" s="161"/>
      <c r="I17" s="161"/>
      <c r="J17" s="86" t="s">
        <v>71</v>
      </c>
      <c r="K17" s="87">
        <v>107</v>
      </c>
      <c r="L17" s="162">
        <v>0</v>
      </c>
      <c r="M17" s="161"/>
      <c r="N17" s="162">
        <f>ROUND($L$17*$K$17,3)</f>
        <v>0</v>
      </c>
      <c r="O17" s="159"/>
      <c r="P17" s="159"/>
      <c r="Q17" s="159"/>
      <c r="R17" s="8"/>
      <c r="T17" s="79"/>
      <c r="U17" s="9" t="s">
        <v>8</v>
      </c>
      <c r="V17" s="80">
        <v>0</v>
      </c>
      <c r="W17" s="80">
        <f>$V$17*$K$17</f>
        <v>0</v>
      </c>
      <c r="X17" s="80">
        <v>2.0209999999999999</v>
      </c>
      <c r="Y17" s="80">
        <f>$X$17*$K$17</f>
        <v>216.24699999999999</v>
      </c>
      <c r="Z17" s="80">
        <v>0</v>
      </c>
      <c r="AA17" s="81">
        <f>$Z$17*$K$17</f>
        <v>0</v>
      </c>
      <c r="AR17" s="2" t="s">
        <v>76</v>
      </c>
      <c r="AT17" s="2" t="s">
        <v>73</v>
      </c>
      <c r="AU17" s="2" t="s">
        <v>43</v>
      </c>
      <c r="AY17" s="2" t="s">
        <v>67</v>
      </c>
      <c r="BE17" s="82">
        <f>IF($U$17="základná",$N$17,0)</f>
        <v>0</v>
      </c>
      <c r="BF17" s="82">
        <f>IF($U$17="znížená",$N$17,0)</f>
        <v>0</v>
      </c>
      <c r="BG17" s="82">
        <f>IF($U$17="zákl. prenesená",$N$17,0)</f>
        <v>0</v>
      </c>
      <c r="BH17" s="82">
        <f>IF($U$17="zníž. prenesená",$N$17,0)</f>
        <v>0</v>
      </c>
      <c r="BI17" s="82">
        <f>IF($U$17="nulová",$N$17,0)</f>
        <v>0</v>
      </c>
      <c r="BJ17" s="2" t="s">
        <v>43</v>
      </c>
      <c r="BK17" s="83">
        <f>ROUND($L$17*$K$17,3)</f>
        <v>0</v>
      </c>
      <c r="BL17" s="2" t="s">
        <v>76</v>
      </c>
    </row>
    <row r="18" spans="2:64" s="2" customFormat="1" ht="15.75" customHeight="1" x14ac:dyDescent="0.35">
      <c r="B18" s="6"/>
      <c r="C18" s="84" t="s">
        <v>66</v>
      </c>
      <c r="D18" s="84" t="s">
        <v>73</v>
      </c>
      <c r="E18" s="85" t="s">
        <v>77</v>
      </c>
      <c r="F18" s="160" t="s">
        <v>257</v>
      </c>
      <c r="G18" s="161"/>
      <c r="H18" s="161"/>
      <c r="I18" s="161"/>
      <c r="J18" s="86" t="s">
        <v>71</v>
      </c>
      <c r="K18" s="87">
        <v>0</v>
      </c>
      <c r="L18" s="172">
        <v>0</v>
      </c>
      <c r="M18" s="173"/>
      <c r="N18" s="162">
        <f>ROUND($L$18*$K$18,3)</f>
        <v>0</v>
      </c>
      <c r="O18" s="159"/>
      <c r="P18" s="159"/>
      <c r="Q18" s="159"/>
      <c r="R18" s="8"/>
      <c r="T18" s="79"/>
      <c r="U18" s="9" t="s">
        <v>8</v>
      </c>
      <c r="V18" s="80">
        <v>0</v>
      </c>
      <c r="W18" s="80">
        <f>$V$18*$K$18</f>
        <v>0</v>
      </c>
      <c r="X18" s="80">
        <v>2.0209999999999999</v>
      </c>
      <c r="Y18" s="80">
        <f>$X$18*$K$18</f>
        <v>0</v>
      </c>
      <c r="Z18" s="80">
        <v>0</v>
      </c>
      <c r="AA18" s="81">
        <f>$Z$18*$K$18</f>
        <v>0</v>
      </c>
      <c r="AR18" s="2" t="s">
        <v>76</v>
      </c>
      <c r="AT18" s="2" t="s">
        <v>73</v>
      </c>
      <c r="AU18" s="2" t="s">
        <v>43</v>
      </c>
      <c r="AY18" s="2" t="s">
        <v>67</v>
      </c>
      <c r="BE18" s="82">
        <f>IF($U$18="základná",$N$18,0)</f>
        <v>0</v>
      </c>
      <c r="BF18" s="82">
        <f>IF($U$18="znížená",$N$18,0)</f>
        <v>0</v>
      </c>
      <c r="BG18" s="82">
        <f>IF($U$18="zákl. prenesená",$N$18,0)</f>
        <v>0</v>
      </c>
      <c r="BH18" s="82">
        <f>IF($U$18="zníž. prenesená",$N$18,0)</f>
        <v>0</v>
      </c>
      <c r="BI18" s="82">
        <f>IF($U$18="nulová",$N$18,0)</f>
        <v>0</v>
      </c>
      <c r="BJ18" s="2" t="s">
        <v>43</v>
      </c>
      <c r="BK18" s="83">
        <f>ROUND($L$18*$K$18,3)</f>
        <v>0</v>
      </c>
      <c r="BL18" s="2" t="s">
        <v>76</v>
      </c>
    </row>
    <row r="19" spans="2:64" s="2" customFormat="1" ht="15.75" customHeight="1" x14ac:dyDescent="0.35">
      <c r="B19" s="6"/>
      <c r="C19" s="75" t="s">
        <v>78</v>
      </c>
      <c r="D19" s="75" t="s">
        <v>68</v>
      </c>
      <c r="E19" s="76" t="s">
        <v>79</v>
      </c>
      <c r="F19" s="171" t="s">
        <v>80</v>
      </c>
      <c r="G19" s="159"/>
      <c r="H19" s="159"/>
      <c r="I19" s="159"/>
      <c r="J19" s="77" t="s">
        <v>71</v>
      </c>
      <c r="K19" s="78">
        <v>0</v>
      </c>
      <c r="L19" s="174">
        <v>0</v>
      </c>
      <c r="M19" s="175"/>
      <c r="N19" s="158">
        <f>ROUND($L$19*$K$19,3)</f>
        <v>0</v>
      </c>
      <c r="O19" s="159"/>
      <c r="P19" s="159"/>
      <c r="Q19" s="159"/>
      <c r="R19" s="8"/>
      <c r="T19" s="79"/>
      <c r="U19" s="9" t="s">
        <v>8</v>
      </c>
      <c r="V19" s="80">
        <v>0.39700000000000002</v>
      </c>
      <c r="W19" s="80">
        <f>$V$19*$K$19</f>
        <v>0</v>
      </c>
      <c r="X19" s="80">
        <v>0</v>
      </c>
      <c r="Y19" s="80">
        <f>$X$19*$K$19</f>
        <v>0</v>
      </c>
      <c r="Z19" s="80">
        <v>0</v>
      </c>
      <c r="AA19" s="81">
        <f>$Z$19*$K$19</f>
        <v>0</v>
      </c>
      <c r="AR19" s="2" t="s">
        <v>72</v>
      </c>
      <c r="AT19" s="2" t="s">
        <v>68</v>
      </c>
      <c r="AU19" s="2" t="s">
        <v>43</v>
      </c>
      <c r="AY19" s="2" t="s">
        <v>67</v>
      </c>
      <c r="BE19" s="82">
        <f>IF($U$19="základná",$N$19,0)</f>
        <v>0</v>
      </c>
      <c r="BF19" s="82">
        <f>IF($U$19="znížená",$N$19,0)</f>
        <v>0</v>
      </c>
      <c r="BG19" s="82">
        <f>IF($U$19="zákl. prenesená",$N$19,0)</f>
        <v>0</v>
      </c>
      <c r="BH19" s="82">
        <f>IF($U$19="zníž. prenesená",$N$19,0)</f>
        <v>0</v>
      </c>
      <c r="BI19" s="82">
        <f>IF($U$19="nulová",$N$19,0)</f>
        <v>0</v>
      </c>
      <c r="BJ19" s="2" t="s">
        <v>43</v>
      </c>
      <c r="BK19" s="83">
        <f>ROUND($L$19*$K$19,3)</f>
        <v>0</v>
      </c>
      <c r="BL19" s="2" t="s">
        <v>72</v>
      </c>
    </row>
    <row r="20" spans="2:64" s="2" customFormat="1" ht="15.75" customHeight="1" x14ac:dyDescent="0.35">
      <c r="B20" s="6"/>
      <c r="C20" s="84" t="s">
        <v>81</v>
      </c>
      <c r="D20" s="84" t="s">
        <v>73</v>
      </c>
      <c r="E20" s="85" t="s">
        <v>82</v>
      </c>
      <c r="F20" s="160" t="s">
        <v>83</v>
      </c>
      <c r="G20" s="161"/>
      <c r="H20" s="161"/>
      <c r="I20" s="161"/>
      <c r="J20" s="86" t="s">
        <v>71</v>
      </c>
      <c r="K20" s="87">
        <v>0</v>
      </c>
      <c r="L20" s="172">
        <v>0</v>
      </c>
      <c r="M20" s="173"/>
      <c r="N20" s="162">
        <f>ROUND($L$20*$K$20,3)</f>
        <v>0</v>
      </c>
      <c r="O20" s="159"/>
      <c r="P20" s="159"/>
      <c r="Q20" s="159"/>
      <c r="R20" s="8"/>
      <c r="T20" s="79"/>
      <c r="U20" s="9" t="s">
        <v>8</v>
      </c>
      <c r="V20" s="80">
        <v>0</v>
      </c>
      <c r="W20" s="80">
        <f>$V$20*$K$20</f>
        <v>0</v>
      </c>
      <c r="X20" s="80">
        <v>0</v>
      </c>
      <c r="Y20" s="80">
        <f>$X$20*$K$20</f>
        <v>0</v>
      </c>
      <c r="Z20" s="80">
        <v>0</v>
      </c>
      <c r="AA20" s="81">
        <f>$Z$20*$K$20</f>
        <v>0</v>
      </c>
      <c r="AR20" s="2" t="s">
        <v>76</v>
      </c>
      <c r="AT20" s="2" t="s">
        <v>73</v>
      </c>
      <c r="AU20" s="2" t="s">
        <v>43</v>
      </c>
      <c r="AY20" s="2" t="s">
        <v>67</v>
      </c>
      <c r="BE20" s="82">
        <f>IF($U$20="základná",$N$20,0)</f>
        <v>0</v>
      </c>
      <c r="BF20" s="82">
        <f>IF($U$20="znížená",$N$20,0)</f>
        <v>0</v>
      </c>
      <c r="BG20" s="82">
        <f>IF($U$20="zákl. prenesená",$N$20,0)</f>
        <v>0</v>
      </c>
      <c r="BH20" s="82">
        <f>IF($U$20="zníž. prenesená",$N$20,0)</f>
        <v>0</v>
      </c>
      <c r="BI20" s="82">
        <f>IF($U$20="nulová",$N$20,0)</f>
        <v>0</v>
      </c>
      <c r="BJ20" s="2" t="s">
        <v>43</v>
      </c>
      <c r="BK20" s="83">
        <f>ROUND($L$20*$K$20,3)</f>
        <v>0</v>
      </c>
      <c r="BL20" s="2" t="s">
        <v>76</v>
      </c>
    </row>
    <row r="21" spans="2:64" s="2" customFormat="1" ht="15.75" customHeight="1" x14ac:dyDescent="0.35">
      <c r="B21" s="6"/>
      <c r="C21" s="84" t="s">
        <v>84</v>
      </c>
      <c r="D21" s="84" t="s">
        <v>73</v>
      </c>
      <c r="E21" s="85" t="s">
        <v>85</v>
      </c>
      <c r="F21" s="160" t="s">
        <v>86</v>
      </c>
      <c r="G21" s="161"/>
      <c r="H21" s="161"/>
      <c r="I21" s="161"/>
      <c r="J21" s="86" t="s">
        <v>71</v>
      </c>
      <c r="K21" s="87">
        <v>0</v>
      </c>
      <c r="L21" s="172">
        <v>0</v>
      </c>
      <c r="M21" s="173"/>
      <c r="N21" s="162">
        <f>ROUND($L$21*$K$21,3)</f>
        <v>0</v>
      </c>
      <c r="O21" s="159"/>
      <c r="P21" s="159"/>
      <c r="Q21" s="159"/>
      <c r="R21" s="8"/>
      <c r="T21" s="79"/>
      <c r="U21" s="9" t="s">
        <v>8</v>
      </c>
      <c r="V21" s="80">
        <v>0</v>
      </c>
      <c r="W21" s="80">
        <f>$V$21*$K$21</f>
        <v>0</v>
      </c>
      <c r="X21" s="80">
        <v>0</v>
      </c>
      <c r="Y21" s="80">
        <f>$X$21*$K$21</f>
        <v>0</v>
      </c>
      <c r="Z21" s="80">
        <v>0</v>
      </c>
      <c r="AA21" s="81">
        <f>$Z$21*$K$21</f>
        <v>0</v>
      </c>
      <c r="AR21" s="2" t="s">
        <v>76</v>
      </c>
      <c r="AT21" s="2" t="s">
        <v>73</v>
      </c>
      <c r="AU21" s="2" t="s">
        <v>43</v>
      </c>
      <c r="AY21" s="2" t="s">
        <v>67</v>
      </c>
      <c r="BE21" s="82">
        <f>IF($U$21="základná",$N$21,0)</f>
        <v>0</v>
      </c>
      <c r="BF21" s="82">
        <f>IF($U$21="znížená",$N$21,0)</f>
        <v>0</v>
      </c>
      <c r="BG21" s="82">
        <f>IF($U$21="zákl. prenesená",$N$21,0)</f>
        <v>0</v>
      </c>
      <c r="BH21" s="82">
        <f>IF($U$21="zníž. prenesená",$N$21,0)</f>
        <v>0</v>
      </c>
      <c r="BI21" s="82">
        <f>IF($U$21="nulová",$N$21,0)</f>
        <v>0</v>
      </c>
      <c r="BJ21" s="2" t="s">
        <v>43</v>
      </c>
      <c r="BK21" s="83">
        <f>ROUND($L$21*$K$21,3)</f>
        <v>0</v>
      </c>
      <c r="BL21" s="2" t="s">
        <v>76</v>
      </c>
    </row>
    <row r="22" spans="2:64" s="2" customFormat="1" ht="15.75" customHeight="1" x14ac:dyDescent="0.35">
      <c r="B22" s="6"/>
      <c r="C22" s="75" t="s">
        <v>87</v>
      </c>
      <c r="D22" s="75" t="s">
        <v>68</v>
      </c>
      <c r="E22" s="76" t="s">
        <v>88</v>
      </c>
      <c r="F22" s="171" t="s">
        <v>89</v>
      </c>
      <c r="G22" s="159"/>
      <c r="H22" s="159"/>
      <c r="I22" s="159"/>
      <c r="J22" s="77" t="s">
        <v>71</v>
      </c>
      <c r="K22" s="78">
        <v>214</v>
      </c>
      <c r="L22" s="174">
        <v>0</v>
      </c>
      <c r="M22" s="175"/>
      <c r="N22" s="158">
        <f>ROUND($L$22*$K$22,3)</f>
        <v>0</v>
      </c>
      <c r="O22" s="159"/>
      <c r="P22" s="159"/>
      <c r="Q22" s="159"/>
      <c r="R22" s="8"/>
      <c r="T22" s="79"/>
      <c r="U22" s="9" t="s">
        <v>8</v>
      </c>
      <c r="V22" s="80">
        <v>0.39700000000000002</v>
      </c>
      <c r="W22" s="80">
        <f>$V$22*$K$22</f>
        <v>84.957999999999998</v>
      </c>
      <c r="X22" s="80">
        <v>0</v>
      </c>
      <c r="Y22" s="80">
        <f>$X$22*$K$22</f>
        <v>0</v>
      </c>
      <c r="Z22" s="80">
        <v>0</v>
      </c>
      <c r="AA22" s="81">
        <f>$Z$22*$K$22</f>
        <v>0</v>
      </c>
      <c r="AR22" s="2" t="s">
        <v>72</v>
      </c>
      <c r="AT22" s="2" t="s">
        <v>68</v>
      </c>
      <c r="AU22" s="2" t="s">
        <v>43</v>
      </c>
      <c r="AY22" s="2" t="s">
        <v>67</v>
      </c>
      <c r="BE22" s="82">
        <f>IF($U$22="základná",$N$22,0)</f>
        <v>0</v>
      </c>
      <c r="BF22" s="82">
        <f>IF($U$22="znížená",$N$22,0)</f>
        <v>0</v>
      </c>
      <c r="BG22" s="82">
        <f>IF($U$22="zákl. prenesená",$N$22,0)</f>
        <v>0</v>
      </c>
      <c r="BH22" s="82">
        <f>IF($U$22="zníž. prenesená",$N$22,0)</f>
        <v>0</v>
      </c>
      <c r="BI22" s="82">
        <f>IF($U$22="nulová",$N$22,0)</f>
        <v>0</v>
      </c>
      <c r="BJ22" s="2" t="s">
        <v>43</v>
      </c>
      <c r="BK22" s="83">
        <f>ROUND($L$22*$K$22,3)</f>
        <v>0</v>
      </c>
      <c r="BL22" s="2" t="s">
        <v>72</v>
      </c>
    </row>
    <row r="23" spans="2:64" s="2" customFormat="1" ht="15.75" customHeight="1" x14ac:dyDescent="0.35">
      <c r="B23" s="6"/>
      <c r="C23" s="84" t="s">
        <v>90</v>
      </c>
      <c r="D23" s="84" t="s">
        <v>73</v>
      </c>
      <c r="E23" s="85" t="s">
        <v>91</v>
      </c>
      <c r="F23" s="160" t="s">
        <v>92</v>
      </c>
      <c r="G23" s="161"/>
      <c r="H23" s="161"/>
      <c r="I23" s="161"/>
      <c r="J23" s="86" t="s">
        <v>71</v>
      </c>
      <c r="K23" s="87">
        <v>214</v>
      </c>
      <c r="L23" s="172">
        <v>0</v>
      </c>
      <c r="M23" s="173"/>
      <c r="N23" s="162">
        <f>ROUND($L$23*$K$23,3)</f>
        <v>0</v>
      </c>
      <c r="O23" s="159"/>
      <c r="P23" s="159"/>
      <c r="Q23" s="159"/>
      <c r="R23" s="8"/>
      <c r="T23" s="79"/>
      <c r="U23" s="9" t="s">
        <v>8</v>
      </c>
      <c r="V23" s="80">
        <v>0</v>
      </c>
      <c r="W23" s="80">
        <f>$V$23*$K$23</f>
        <v>0</v>
      </c>
      <c r="X23" s="80">
        <v>0</v>
      </c>
      <c r="Y23" s="80">
        <f>$X$23*$K$23</f>
        <v>0</v>
      </c>
      <c r="Z23" s="80">
        <v>0</v>
      </c>
      <c r="AA23" s="81">
        <f>$Z$23*$K$23</f>
        <v>0</v>
      </c>
      <c r="AR23" s="2" t="s">
        <v>76</v>
      </c>
      <c r="AT23" s="2" t="s">
        <v>73</v>
      </c>
      <c r="AU23" s="2" t="s">
        <v>43</v>
      </c>
      <c r="AY23" s="2" t="s">
        <v>67</v>
      </c>
      <c r="BE23" s="82">
        <f>IF($U$23="základná",$N$23,0)</f>
        <v>0</v>
      </c>
      <c r="BF23" s="82">
        <f>IF($U$23="znížená",$N$23,0)</f>
        <v>0</v>
      </c>
      <c r="BG23" s="82">
        <f>IF($U$23="zákl. prenesená",$N$23,0)</f>
        <v>0</v>
      </c>
      <c r="BH23" s="82">
        <f>IF($U$23="zníž. prenesená",$N$23,0)</f>
        <v>0</v>
      </c>
      <c r="BI23" s="82">
        <f>IF($U$23="nulová",$N$23,0)</f>
        <v>0</v>
      </c>
      <c r="BJ23" s="2" t="s">
        <v>43</v>
      </c>
      <c r="BK23" s="83">
        <f>ROUND($L$23*$K$23,3)</f>
        <v>0</v>
      </c>
      <c r="BL23" s="2" t="s">
        <v>76</v>
      </c>
    </row>
    <row r="24" spans="2:64" s="2" customFormat="1" ht="27" customHeight="1" x14ac:dyDescent="0.35">
      <c r="B24" s="6"/>
      <c r="C24" s="75" t="s">
        <v>93</v>
      </c>
      <c r="D24" s="75" t="s">
        <v>68</v>
      </c>
      <c r="E24" s="76" t="s">
        <v>94</v>
      </c>
      <c r="F24" s="171" t="s">
        <v>95</v>
      </c>
      <c r="G24" s="159"/>
      <c r="H24" s="159"/>
      <c r="I24" s="159"/>
      <c r="J24" s="77" t="s">
        <v>71</v>
      </c>
      <c r="K24" s="78">
        <v>214</v>
      </c>
      <c r="L24" s="174">
        <v>0</v>
      </c>
      <c r="M24" s="175"/>
      <c r="N24" s="158">
        <f>ROUND($L$24*$K$24,3)</f>
        <v>0</v>
      </c>
      <c r="O24" s="159"/>
      <c r="P24" s="159"/>
      <c r="Q24" s="159"/>
      <c r="R24" s="8"/>
      <c r="T24" s="79"/>
      <c r="U24" s="9" t="s">
        <v>8</v>
      </c>
      <c r="V24" s="80">
        <v>0.22800000000000001</v>
      </c>
      <c r="W24" s="80">
        <f>$V$24*$K$24</f>
        <v>48.792000000000002</v>
      </c>
      <c r="X24" s="80">
        <v>0</v>
      </c>
      <c r="Y24" s="80">
        <f>$X$24*$K$24</f>
        <v>0</v>
      </c>
      <c r="Z24" s="80">
        <v>0</v>
      </c>
      <c r="AA24" s="81">
        <f>$Z$24*$K$24</f>
        <v>0</v>
      </c>
      <c r="AR24" s="2" t="s">
        <v>72</v>
      </c>
      <c r="AT24" s="2" t="s">
        <v>68</v>
      </c>
      <c r="AU24" s="2" t="s">
        <v>43</v>
      </c>
      <c r="AY24" s="2" t="s">
        <v>67</v>
      </c>
      <c r="BE24" s="82">
        <f>IF($U$24="základná",$N$24,0)</f>
        <v>0</v>
      </c>
      <c r="BF24" s="82">
        <f>IF($U$24="znížená",$N$24,0)</f>
        <v>0</v>
      </c>
      <c r="BG24" s="82">
        <f>IF($U$24="zákl. prenesená",$N$24,0)</f>
        <v>0</v>
      </c>
      <c r="BH24" s="82">
        <f>IF($U$24="zníž. prenesená",$N$24,0)</f>
        <v>0</v>
      </c>
      <c r="BI24" s="82">
        <f>IF($U$24="nulová",$N$24,0)</f>
        <v>0</v>
      </c>
      <c r="BJ24" s="2" t="s">
        <v>43</v>
      </c>
      <c r="BK24" s="83">
        <f>ROUND($L$24*$K$24,3)</f>
        <v>0</v>
      </c>
      <c r="BL24" s="2" t="s">
        <v>72</v>
      </c>
    </row>
    <row r="25" spans="2:64" s="2" customFormat="1" ht="15.75" customHeight="1" x14ac:dyDescent="0.35">
      <c r="B25" s="6"/>
      <c r="C25" s="75" t="s">
        <v>96</v>
      </c>
      <c r="D25" s="75" t="s">
        <v>68</v>
      </c>
      <c r="E25" s="76" t="s">
        <v>97</v>
      </c>
      <c r="F25" s="171" t="s">
        <v>98</v>
      </c>
      <c r="G25" s="159"/>
      <c r="H25" s="159"/>
      <c r="I25" s="159"/>
      <c r="J25" s="77" t="s">
        <v>71</v>
      </c>
      <c r="K25" s="78">
        <v>107</v>
      </c>
      <c r="L25" s="174">
        <v>0</v>
      </c>
      <c r="M25" s="175"/>
      <c r="N25" s="158">
        <f>ROUND($L$25*$K$25,3)</f>
        <v>0</v>
      </c>
      <c r="O25" s="159"/>
      <c r="P25" s="159"/>
      <c r="Q25" s="159"/>
      <c r="R25" s="8"/>
      <c r="T25" s="79"/>
      <c r="U25" s="9" t="s">
        <v>8</v>
      </c>
      <c r="V25" s="80">
        <v>0.188</v>
      </c>
      <c r="W25" s="80">
        <f>$V$25*$K$25</f>
        <v>20.116</v>
      </c>
      <c r="X25" s="80">
        <v>0</v>
      </c>
      <c r="Y25" s="80">
        <f>$X$25*$K$25</f>
        <v>0</v>
      </c>
      <c r="Z25" s="80">
        <v>0</v>
      </c>
      <c r="AA25" s="81">
        <f>$Z$25*$K$25</f>
        <v>0</v>
      </c>
      <c r="AR25" s="2" t="s">
        <v>72</v>
      </c>
      <c r="AT25" s="2" t="s">
        <v>68</v>
      </c>
      <c r="AU25" s="2" t="s">
        <v>43</v>
      </c>
      <c r="AY25" s="2" t="s">
        <v>67</v>
      </c>
      <c r="BE25" s="82">
        <f>IF($U$25="základná",$N$25,0)</f>
        <v>0</v>
      </c>
      <c r="BF25" s="82">
        <f>IF($U$25="znížená",$N$25,0)</f>
        <v>0</v>
      </c>
      <c r="BG25" s="82">
        <f>IF($U$25="zákl. prenesená",$N$25,0)</f>
        <v>0</v>
      </c>
      <c r="BH25" s="82">
        <f>IF($U$25="zníž. prenesená",$N$25,0)</f>
        <v>0</v>
      </c>
      <c r="BI25" s="82">
        <f>IF($U$25="nulová",$N$25,0)</f>
        <v>0</v>
      </c>
      <c r="BJ25" s="2" t="s">
        <v>43</v>
      </c>
      <c r="BK25" s="83">
        <f>ROUND($L$25*$K$25,3)</f>
        <v>0</v>
      </c>
      <c r="BL25" s="2" t="s">
        <v>72</v>
      </c>
    </row>
    <row r="26" spans="2:64" s="2" customFormat="1" ht="27" customHeight="1" x14ac:dyDescent="0.35">
      <c r="B26" s="6"/>
      <c r="C26" s="84" t="s">
        <v>99</v>
      </c>
      <c r="D26" s="84" t="s">
        <v>73</v>
      </c>
      <c r="E26" s="85" t="s">
        <v>100</v>
      </c>
      <c r="F26" s="160" t="s">
        <v>101</v>
      </c>
      <c r="G26" s="161"/>
      <c r="H26" s="161"/>
      <c r="I26" s="161"/>
      <c r="J26" s="86" t="s">
        <v>71</v>
      </c>
      <c r="K26" s="87">
        <v>107</v>
      </c>
      <c r="L26" s="172">
        <v>0</v>
      </c>
      <c r="M26" s="173"/>
      <c r="N26" s="162">
        <f>ROUND($L$26*$K$26,3)</f>
        <v>0</v>
      </c>
      <c r="O26" s="159"/>
      <c r="P26" s="159"/>
      <c r="Q26" s="159"/>
      <c r="R26" s="8"/>
      <c r="T26" s="79"/>
      <c r="U26" s="9" t="s">
        <v>8</v>
      </c>
      <c r="V26" s="80">
        <v>0</v>
      </c>
      <c r="W26" s="80">
        <f>$V$26*$K$26</f>
        <v>0</v>
      </c>
      <c r="X26" s="80">
        <v>0</v>
      </c>
      <c r="Y26" s="80">
        <f>$X$26*$K$26</f>
        <v>0</v>
      </c>
      <c r="Z26" s="80">
        <v>0</v>
      </c>
      <c r="AA26" s="81">
        <f>$Z$26*$K$26</f>
        <v>0</v>
      </c>
      <c r="AR26" s="2" t="s">
        <v>76</v>
      </c>
      <c r="AT26" s="2" t="s">
        <v>73</v>
      </c>
      <c r="AU26" s="2" t="s">
        <v>43</v>
      </c>
      <c r="AY26" s="2" t="s">
        <v>67</v>
      </c>
      <c r="BE26" s="82">
        <f>IF($U$26="základná",$N$26,0)</f>
        <v>0</v>
      </c>
      <c r="BF26" s="82">
        <f>IF($U$26="znížená",$N$26,0)</f>
        <v>0</v>
      </c>
      <c r="BG26" s="82">
        <f>IF($U$26="zákl. prenesená",$N$26,0)</f>
        <v>0</v>
      </c>
      <c r="BH26" s="82">
        <f>IF($U$26="zníž. prenesená",$N$26,0)</f>
        <v>0</v>
      </c>
      <c r="BI26" s="82">
        <f>IF($U$26="nulová",$N$26,0)</f>
        <v>0</v>
      </c>
      <c r="BJ26" s="2" t="s">
        <v>43</v>
      </c>
      <c r="BK26" s="83">
        <f>ROUND($L$26*$K$26,3)</f>
        <v>0</v>
      </c>
      <c r="BL26" s="2" t="s">
        <v>76</v>
      </c>
    </row>
    <row r="27" spans="2:64" s="2" customFormat="1" ht="15.75" customHeight="1" x14ac:dyDescent="0.35">
      <c r="B27" s="6"/>
      <c r="C27" s="75" t="s">
        <v>102</v>
      </c>
      <c r="D27" s="75" t="s">
        <v>68</v>
      </c>
      <c r="E27" s="76" t="s">
        <v>103</v>
      </c>
      <c r="F27" s="171" t="s">
        <v>104</v>
      </c>
      <c r="G27" s="159"/>
      <c r="H27" s="159"/>
      <c r="I27" s="159"/>
      <c r="J27" s="77" t="s">
        <v>71</v>
      </c>
      <c r="K27" s="78">
        <v>107</v>
      </c>
      <c r="L27" s="174">
        <v>0</v>
      </c>
      <c r="M27" s="175"/>
      <c r="N27" s="158">
        <f>ROUND($L$27*$K$27,3)</f>
        <v>0</v>
      </c>
      <c r="O27" s="159"/>
      <c r="P27" s="159"/>
      <c r="Q27" s="159"/>
      <c r="R27" s="8"/>
      <c r="T27" s="79"/>
      <c r="U27" s="9" t="s">
        <v>8</v>
      </c>
      <c r="V27" s="80">
        <v>0.873</v>
      </c>
      <c r="W27" s="80">
        <f>$V$27*$K$27</f>
        <v>93.411000000000001</v>
      </c>
      <c r="X27" s="80">
        <v>0</v>
      </c>
      <c r="Y27" s="80">
        <f>$X$27*$K$27</f>
        <v>0</v>
      </c>
      <c r="Z27" s="80">
        <v>0</v>
      </c>
      <c r="AA27" s="81">
        <f>$Z$27*$K$27</f>
        <v>0</v>
      </c>
      <c r="AR27" s="2" t="s">
        <v>72</v>
      </c>
      <c r="AT27" s="2" t="s">
        <v>68</v>
      </c>
      <c r="AU27" s="2" t="s">
        <v>43</v>
      </c>
      <c r="AY27" s="2" t="s">
        <v>67</v>
      </c>
      <c r="BE27" s="82">
        <f>IF($U$27="základná",$N$27,0)</f>
        <v>0</v>
      </c>
      <c r="BF27" s="82">
        <f>IF($U$27="znížená",$N$27,0)</f>
        <v>0</v>
      </c>
      <c r="BG27" s="82">
        <f>IF($U$27="zákl. prenesená",$N$27,0)</f>
        <v>0</v>
      </c>
      <c r="BH27" s="82">
        <f>IF($U$27="zníž. prenesená",$N$27,0)</f>
        <v>0</v>
      </c>
      <c r="BI27" s="82">
        <f>IF($U$27="nulová",$N$27,0)</f>
        <v>0</v>
      </c>
      <c r="BJ27" s="2" t="s">
        <v>43</v>
      </c>
      <c r="BK27" s="83">
        <f>ROUND($L$27*$K$27,3)</f>
        <v>0</v>
      </c>
      <c r="BL27" s="2" t="s">
        <v>72</v>
      </c>
    </row>
    <row r="28" spans="2:64" s="2" customFormat="1" ht="27" customHeight="1" x14ac:dyDescent="0.35">
      <c r="B28" s="6"/>
      <c r="C28" s="84" t="s">
        <v>105</v>
      </c>
      <c r="D28" s="84" t="s">
        <v>73</v>
      </c>
      <c r="E28" s="85" t="s">
        <v>106</v>
      </c>
      <c r="F28" s="160" t="s">
        <v>262</v>
      </c>
      <c r="G28" s="161"/>
      <c r="H28" s="161"/>
      <c r="I28" s="161"/>
      <c r="J28" s="86" t="s">
        <v>71</v>
      </c>
      <c r="K28" s="87">
        <v>107</v>
      </c>
      <c r="L28" s="172">
        <v>0</v>
      </c>
      <c r="M28" s="173"/>
      <c r="N28" s="162">
        <f>ROUND($L$28*$K$28,3)</f>
        <v>0</v>
      </c>
      <c r="O28" s="159"/>
      <c r="P28" s="159"/>
      <c r="Q28" s="159"/>
      <c r="R28" s="8"/>
      <c r="T28" s="79"/>
      <c r="U28" s="9" t="s">
        <v>8</v>
      </c>
      <c r="V28" s="80">
        <v>0</v>
      </c>
      <c r="W28" s="80">
        <f>$V$28*$K$28</f>
        <v>0</v>
      </c>
      <c r="X28" s="80">
        <v>0</v>
      </c>
      <c r="Y28" s="80">
        <f>$X$28*$K$28</f>
        <v>0</v>
      </c>
      <c r="Z28" s="80">
        <v>0</v>
      </c>
      <c r="AA28" s="81">
        <f>$Z$28*$K$28</f>
        <v>0</v>
      </c>
      <c r="AR28" s="2" t="s">
        <v>76</v>
      </c>
      <c r="AT28" s="2" t="s">
        <v>73</v>
      </c>
      <c r="AU28" s="2" t="s">
        <v>43</v>
      </c>
      <c r="AY28" s="2" t="s">
        <v>67</v>
      </c>
      <c r="BE28" s="82">
        <f>IF($U$28="základná",$N$28,0)</f>
        <v>0</v>
      </c>
      <c r="BF28" s="82">
        <f>IF($U$28="znížená",$N$28,0)</f>
        <v>0</v>
      </c>
      <c r="BG28" s="82">
        <f>IF($U$28="zákl. prenesená",$N$28,0)</f>
        <v>0</v>
      </c>
      <c r="BH28" s="82">
        <f>IF($U$28="zníž. prenesená",$N$28,0)</f>
        <v>0</v>
      </c>
      <c r="BI28" s="82">
        <f>IF($U$28="nulová",$N$28,0)</f>
        <v>0</v>
      </c>
      <c r="BJ28" s="2" t="s">
        <v>43</v>
      </c>
      <c r="BK28" s="83">
        <f>ROUND($L$28*$K$28,3)</f>
        <v>0</v>
      </c>
      <c r="BL28" s="2" t="s">
        <v>76</v>
      </c>
    </row>
    <row r="29" spans="2:64" s="2" customFormat="1" ht="15.75" customHeight="1" x14ac:dyDescent="0.35">
      <c r="B29" s="6"/>
      <c r="C29" s="75" t="s">
        <v>114</v>
      </c>
      <c r="D29" s="75" t="s">
        <v>68</v>
      </c>
      <c r="E29" s="76" t="s">
        <v>115</v>
      </c>
      <c r="F29" s="171" t="s">
        <v>116</v>
      </c>
      <c r="G29" s="159"/>
      <c r="H29" s="159"/>
      <c r="I29" s="159"/>
      <c r="J29" s="77" t="s">
        <v>71</v>
      </c>
      <c r="K29" s="78">
        <v>0</v>
      </c>
      <c r="L29" s="174">
        <v>0</v>
      </c>
      <c r="M29" s="175"/>
      <c r="N29" s="158">
        <f>ROUND($L$29*$K$29,3)</f>
        <v>0</v>
      </c>
      <c r="O29" s="159"/>
      <c r="P29" s="159"/>
      <c r="Q29" s="159"/>
      <c r="R29" s="8"/>
      <c r="T29" s="79"/>
      <c r="U29" s="9" t="s">
        <v>8</v>
      </c>
      <c r="V29" s="80">
        <v>1.2869999999999999</v>
      </c>
      <c r="W29" s="80">
        <f>$V$29*$K$29</f>
        <v>0</v>
      </c>
      <c r="X29" s="80">
        <v>0</v>
      </c>
      <c r="Y29" s="80">
        <f>$X$29*$K$29</f>
        <v>0</v>
      </c>
      <c r="Z29" s="80">
        <v>0</v>
      </c>
      <c r="AA29" s="81">
        <f>$Z$29*$K$29</f>
        <v>0</v>
      </c>
      <c r="AR29" s="2" t="s">
        <v>72</v>
      </c>
      <c r="AT29" s="2" t="s">
        <v>68</v>
      </c>
      <c r="AU29" s="2" t="s">
        <v>43</v>
      </c>
      <c r="AY29" s="2" t="s">
        <v>67</v>
      </c>
      <c r="BE29" s="82">
        <f>IF($U$29="základná",$N$29,0)</f>
        <v>0</v>
      </c>
      <c r="BF29" s="82">
        <f>IF($U$29="znížená",$N$29,0)</f>
        <v>0</v>
      </c>
      <c r="BG29" s="82">
        <f>IF($U$29="zákl. prenesená",$N$29,0)</f>
        <v>0</v>
      </c>
      <c r="BH29" s="82">
        <f>IF($U$29="zníž. prenesená",$N$29,0)</f>
        <v>0</v>
      </c>
      <c r="BI29" s="82">
        <f>IF($U$29="nulová",$N$29,0)</f>
        <v>0</v>
      </c>
      <c r="BJ29" s="2" t="s">
        <v>43</v>
      </c>
      <c r="BK29" s="83">
        <f>ROUND($L$29*$K$29,3)</f>
        <v>0</v>
      </c>
      <c r="BL29" s="2" t="s">
        <v>72</v>
      </c>
    </row>
    <row r="30" spans="2:64" s="2" customFormat="1" ht="15.75" customHeight="1" x14ac:dyDescent="0.35">
      <c r="B30" s="6"/>
      <c r="C30" s="84" t="s">
        <v>0</v>
      </c>
      <c r="D30" s="84" t="s">
        <v>73</v>
      </c>
      <c r="E30" s="85" t="s">
        <v>117</v>
      </c>
      <c r="F30" s="160" t="s">
        <v>118</v>
      </c>
      <c r="G30" s="161"/>
      <c r="H30" s="161"/>
      <c r="I30" s="161"/>
      <c r="J30" s="86" t="s">
        <v>71</v>
      </c>
      <c r="K30" s="87">
        <v>0</v>
      </c>
      <c r="L30" s="172">
        <v>0</v>
      </c>
      <c r="M30" s="173"/>
      <c r="N30" s="162">
        <f>ROUND($L$30*$K$30,3)</f>
        <v>0</v>
      </c>
      <c r="O30" s="159"/>
      <c r="P30" s="159"/>
      <c r="Q30" s="159"/>
      <c r="R30" s="8"/>
      <c r="T30" s="79"/>
      <c r="U30" s="9" t="s">
        <v>8</v>
      </c>
      <c r="V30" s="80">
        <v>0</v>
      </c>
      <c r="W30" s="80">
        <f>$V$30*$K$30</f>
        <v>0</v>
      </c>
      <c r="X30" s="80">
        <v>0</v>
      </c>
      <c r="Y30" s="80">
        <f>$X$30*$K$30</f>
        <v>0</v>
      </c>
      <c r="Z30" s="80">
        <v>0</v>
      </c>
      <c r="AA30" s="81">
        <f>$Z$30*$K$30</f>
        <v>0</v>
      </c>
      <c r="AR30" s="2" t="s">
        <v>76</v>
      </c>
      <c r="AT30" s="2" t="s">
        <v>73</v>
      </c>
      <c r="AU30" s="2" t="s">
        <v>43</v>
      </c>
      <c r="AY30" s="2" t="s">
        <v>67</v>
      </c>
      <c r="BE30" s="82">
        <f>IF($U$30="základná",$N$30,0)</f>
        <v>0</v>
      </c>
      <c r="BF30" s="82">
        <f>IF($U$30="znížená",$N$30,0)</f>
        <v>0</v>
      </c>
      <c r="BG30" s="82">
        <f>IF($U$30="zákl. prenesená",$N$30,0)</f>
        <v>0</v>
      </c>
      <c r="BH30" s="82">
        <f>IF($U$30="zníž. prenesená",$N$30,0)</f>
        <v>0</v>
      </c>
      <c r="BI30" s="82">
        <f>IF($U$30="nulová",$N$30,0)</f>
        <v>0</v>
      </c>
      <c r="BJ30" s="2" t="s">
        <v>43</v>
      </c>
      <c r="BK30" s="83">
        <f>ROUND($L$30*$K$30,3)</f>
        <v>0</v>
      </c>
      <c r="BL30" s="2" t="s">
        <v>76</v>
      </c>
    </row>
    <row r="31" spans="2:64" s="2" customFormat="1" ht="15.75" customHeight="1" x14ac:dyDescent="0.35">
      <c r="B31" s="6"/>
      <c r="C31" s="75" t="s">
        <v>119</v>
      </c>
      <c r="D31" s="75" t="s">
        <v>68</v>
      </c>
      <c r="E31" s="76" t="s">
        <v>120</v>
      </c>
      <c r="F31" s="171" t="s">
        <v>121</v>
      </c>
      <c r="G31" s="159"/>
      <c r="H31" s="159"/>
      <c r="I31" s="159"/>
      <c r="J31" s="77" t="s">
        <v>71</v>
      </c>
      <c r="K31" s="78">
        <v>0</v>
      </c>
      <c r="L31" s="174">
        <v>0</v>
      </c>
      <c r="M31" s="175"/>
      <c r="N31" s="158">
        <f>ROUND($L$31*$K$31,3)</f>
        <v>0</v>
      </c>
      <c r="O31" s="159"/>
      <c r="P31" s="159"/>
      <c r="Q31" s="159"/>
      <c r="R31" s="8"/>
      <c r="T31" s="79"/>
      <c r="U31" s="9" t="s">
        <v>8</v>
      </c>
      <c r="V31" s="80">
        <v>1.3340000000000001</v>
      </c>
      <c r="W31" s="80">
        <f>$V$31*$K$31</f>
        <v>0</v>
      </c>
      <c r="X31" s="80">
        <v>0</v>
      </c>
      <c r="Y31" s="80">
        <f>$X$31*$K$31</f>
        <v>0</v>
      </c>
      <c r="Z31" s="80">
        <v>0</v>
      </c>
      <c r="AA31" s="81">
        <f>$Z$31*$K$31</f>
        <v>0</v>
      </c>
      <c r="AR31" s="2" t="s">
        <v>72</v>
      </c>
      <c r="AT31" s="2" t="s">
        <v>68</v>
      </c>
      <c r="AU31" s="2" t="s">
        <v>43</v>
      </c>
      <c r="AY31" s="2" t="s">
        <v>67</v>
      </c>
      <c r="BE31" s="82">
        <f>IF($U$31="základná",$N$31,0)</f>
        <v>0</v>
      </c>
      <c r="BF31" s="82">
        <f>IF($U$31="znížená",$N$31,0)</f>
        <v>0</v>
      </c>
      <c r="BG31" s="82">
        <f>IF($U$31="zákl. prenesená",$N$31,0)</f>
        <v>0</v>
      </c>
      <c r="BH31" s="82">
        <f>IF($U$31="zníž. prenesená",$N$31,0)</f>
        <v>0</v>
      </c>
      <c r="BI31" s="82">
        <f>IF($U$31="nulová",$N$31,0)</f>
        <v>0</v>
      </c>
      <c r="BJ31" s="2" t="s">
        <v>43</v>
      </c>
      <c r="BK31" s="83">
        <f>ROUND($L$31*$K$31,3)</f>
        <v>0</v>
      </c>
      <c r="BL31" s="2" t="s">
        <v>72</v>
      </c>
    </row>
    <row r="32" spans="2:64" s="2" customFormat="1" ht="15.75" customHeight="1" x14ac:dyDescent="0.35">
      <c r="B32" s="6"/>
      <c r="C32" s="84" t="s">
        <v>122</v>
      </c>
      <c r="D32" s="84" t="s">
        <v>73</v>
      </c>
      <c r="E32" s="85" t="s">
        <v>123</v>
      </c>
      <c r="F32" s="160" t="s">
        <v>124</v>
      </c>
      <c r="G32" s="161"/>
      <c r="H32" s="161"/>
      <c r="I32" s="161"/>
      <c r="J32" s="86" t="s">
        <v>71</v>
      </c>
      <c r="K32" s="87">
        <v>0</v>
      </c>
      <c r="L32" s="172">
        <v>0</v>
      </c>
      <c r="M32" s="173"/>
      <c r="N32" s="162">
        <f>ROUND($L$32*$K$32,3)</f>
        <v>0</v>
      </c>
      <c r="O32" s="159"/>
      <c r="P32" s="159"/>
      <c r="Q32" s="159"/>
      <c r="R32" s="8"/>
      <c r="T32" s="79"/>
      <c r="U32" s="9" t="s">
        <v>8</v>
      </c>
      <c r="V32" s="80">
        <v>0</v>
      </c>
      <c r="W32" s="80">
        <f>$V$32*$K$32</f>
        <v>0</v>
      </c>
      <c r="X32" s="80">
        <v>0</v>
      </c>
      <c r="Y32" s="80">
        <f>$X$32*$K$32</f>
        <v>0</v>
      </c>
      <c r="Z32" s="80">
        <v>0</v>
      </c>
      <c r="AA32" s="81">
        <f>$Z$32*$K$32</f>
        <v>0</v>
      </c>
      <c r="AR32" s="2" t="s">
        <v>76</v>
      </c>
      <c r="AT32" s="2" t="s">
        <v>73</v>
      </c>
      <c r="AU32" s="2" t="s">
        <v>43</v>
      </c>
      <c r="AY32" s="2" t="s">
        <v>67</v>
      </c>
      <c r="BE32" s="82">
        <f>IF($U$32="základná",$N$32,0)</f>
        <v>0</v>
      </c>
      <c r="BF32" s="82">
        <f>IF($U$32="znížená",$N$32,0)</f>
        <v>0</v>
      </c>
      <c r="BG32" s="82">
        <f>IF($U$32="zákl. prenesená",$N$32,0)</f>
        <v>0</v>
      </c>
      <c r="BH32" s="82">
        <f>IF($U$32="zníž. prenesená",$N$32,0)</f>
        <v>0</v>
      </c>
      <c r="BI32" s="82">
        <f>IF($U$32="nulová",$N$32,0)</f>
        <v>0</v>
      </c>
      <c r="BJ32" s="2" t="s">
        <v>43</v>
      </c>
      <c r="BK32" s="83">
        <f>ROUND($L$32*$K$32,3)</f>
        <v>0</v>
      </c>
      <c r="BL32" s="2" t="s">
        <v>76</v>
      </c>
    </row>
    <row r="33" spans="2:64" s="2" customFormat="1" ht="27" customHeight="1" x14ac:dyDescent="0.35">
      <c r="B33" s="6"/>
      <c r="C33" s="75" t="s">
        <v>125</v>
      </c>
      <c r="D33" s="75" t="s">
        <v>68</v>
      </c>
      <c r="E33" s="76" t="s">
        <v>126</v>
      </c>
      <c r="F33" s="171" t="s">
        <v>127</v>
      </c>
      <c r="G33" s="159"/>
      <c r="H33" s="159"/>
      <c r="I33" s="159"/>
      <c r="J33" s="77" t="s">
        <v>128</v>
      </c>
      <c r="K33" s="78">
        <v>321</v>
      </c>
      <c r="L33" s="174">
        <v>0</v>
      </c>
      <c r="M33" s="175"/>
      <c r="N33" s="158">
        <f>ROUND($L$33*$K$33,3)</f>
        <v>0</v>
      </c>
      <c r="O33" s="159"/>
      <c r="P33" s="159"/>
      <c r="Q33" s="159"/>
      <c r="R33" s="8"/>
      <c r="T33" s="79"/>
      <c r="U33" s="9" t="s">
        <v>8</v>
      </c>
      <c r="V33" s="80">
        <v>4.2999999999999997E-2</v>
      </c>
      <c r="W33" s="80">
        <f>$V$33*$K$33</f>
        <v>13.802999999999999</v>
      </c>
      <c r="X33" s="80">
        <v>0</v>
      </c>
      <c r="Y33" s="80">
        <f>$X$33*$K$33</f>
        <v>0</v>
      </c>
      <c r="Z33" s="80">
        <v>0</v>
      </c>
      <c r="AA33" s="81">
        <f>$Z$33*$K$33</f>
        <v>0</v>
      </c>
      <c r="AR33" s="2" t="s">
        <v>72</v>
      </c>
      <c r="AT33" s="2" t="s">
        <v>68</v>
      </c>
      <c r="AU33" s="2" t="s">
        <v>43</v>
      </c>
      <c r="AY33" s="2" t="s">
        <v>67</v>
      </c>
      <c r="BE33" s="82">
        <f>IF($U$33="základná",$N$33,0)</f>
        <v>0</v>
      </c>
      <c r="BF33" s="82">
        <f>IF($U$33="znížená",$N$33,0)</f>
        <v>0</v>
      </c>
      <c r="BG33" s="82">
        <f>IF($U$33="zákl. prenesená",$N$33,0)</f>
        <v>0</v>
      </c>
      <c r="BH33" s="82">
        <f>IF($U$33="zníž. prenesená",$N$33,0)</f>
        <v>0</v>
      </c>
      <c r="BI33" s="82">
        <f>IF($U$33="nulová",$N$33,0)</f>
        <v>0</v>
      </c>
      <c r="BJ33" s="2" t="s">
        <v>43</v>
      </c>
      <c r="BK33" s="83">
        <f>ROUND($L$33*$K$33,3)</f>
        <v>0</v>
      </c>
      <c r="BL33" s="2" t="s">
        <v>72</v>
      </c>
    </row>
    <row r="34" spans="2:64" s="2" customFormat="1" ht="15.75" customHeight="1" x14ac:dyDescent="0.35">
      <c r="B34" s="6"/>
      <c r="C34" s="84" t="s">
        <v>129</v>
      </c>
      <c r="D34" s="84" t="s">
        <v>73</v>
      </c>
      <c r="E34" s="85" t="s">
        <v>130</v>
      </c>
      <c r="F34" s="160" t="s">
        <v>131</v>
      </c>
      <c r="G34" s="161"/>
      <c r="H34" s="161"/>
      <c r="I34" s="161"/>
      <c r="J34" s="86" t="s">
        <v>128</v>
      </c>
      <c r="K34" s="87">
        <v>321</v>
      </c>
      <c r="L34" s="172">
        <v>0</v>
      </c>
      <c r="M34" s="173"/>
      <c r="N34" s="162">
        <f>ROUND($L$34*$K$34,3)</f>
        <v>0</v>
      </c>
      <c r="O34" s="159"/>
      <c r="P34" s="159"/>
      <c r="Q34" s="159"/>
      <c r="R34" s="8"/>
      <c r="T34" s="79"/>
      <c r="U34" s="9" t="s">
        <v>8</v>
      </c>
      <c r="V34" s="80">
        <v>0</v>
      </c>
      <c r="W34" s="80">
        <f>$V$34*$K$34</f>
        <v>0</v>
      </c>
      <c r="X34" s="80">
        <v>0</v>
      </c>
      <c r="Y34" s="80">
        <f>$X$34*$K$34</f>
        <v>0</v>
      </c>
      <c r="Z34" s="80">
        <v>0</v>
      </c>
      <c r="AA34" s="81">
        <f>$Z$34*$K$34</f>
        <v>0</v>
      </c>
      <c r="AR34" s="2" t="s">
        <v>76</v>
      </c>
      <c r="AT34" s="2" t="s">
        <v>73</v>
      </c>
      <c r="AU34" s="2" t="s">
        <v>43</v>
      </c>
      <c r="AY34" s="2" t="s">
        <v>67</v>
      </c>
      <c r="BE34" s="82">
        <f>IF($U$34="základná",$N$34,0)</f>
        <v>0</v>
      </c>
      <c r="BF34" s="82">
        <f>IF($U$34="znížená",$N$34,0)</f>
        <v>0</v>
      </c>
      <c r="BG34" s="82">
        <f>IF($U$34="zákl. prenesená",$N$34,0)</f>
        <v>0</v>
      </c>
      <c r="BH34" s="82">
        <f>IF($U$34="zníž. prenesená",$N$34,0)</f>
        <v>0</v>
      </c>
      <c r="BI34" s="82">
        <f>IF($U$34="nulová",$N$34,0)</f>
        <v>0</v>
      </c>
      <c r="BJ34" s="2" t="s">
        <v>43</v>
      </c>
      <c r="BK34" s="83">
        <f>ROUND($L$34*$K$34,3)</f>
        <v>0</v>
      </c>
      <c r="BL34" s="2" t="s">
        <v>76</v>
      </c>
    </row>
    <row r="35" spans="2:64" s="2" customFormat="1" ht="15.75" customHeight="1" x14ac:dyDescent="0.35">
      <c r="B35" s="6"/>
      <c r="C35" s="75" t="s">
        <v>132</v>
      </c>
      <c r="D35" s="75" t="s">
        <v>68</v>
      </c>
      <c r="E35" s="76" t="s">
        <v>133</v>
      </c>
      <c r="F35" s="171" t="s">
        <v>134</v>
      </c>
      <c r="G35" s="159"/>
      <c r="H35" s="159"/>
      <c r="I35" s="159"/>
      <c r="J35" s="77" t="s">
        <v>71</v>
      </c>
      <c r="K35" s="78">
        <v>0</v>
      </c>
      <c r="L35" s="174">
        <v>0</v>
      </c>
      <c r="M35" s="175"/>
      <c r="N35" s="158">
        <f>ROUND($L$35*$K$35,3)</f>
        <v>0</v>
      </c>
      <c r="O35" s="159"/>
      <c r="P35" s="159"/>
      <c r="Q35" s="159"/>
      <c r="R35" s="8"/>
      <c r="T35" s="79"/>
      <c r="U35" s="9" t="s">
        <v>8</v>
      </c>
      <c r="V35" s="80">
        <v>0.873</v>
      </c>
      <c r="W35" s="80">
        <f>$V$35*$K$35</f>
        <v>0</v>
      </c>
      <c r="X35" s="80">
        <v>0</v>
      </c>
      <c r="Y35" s="80">
        <f>$X$35*$K$35</f>
        <v>0</v>
      </c>
      <c r="Z35" s="80">
        <v>0</v>
      </c>
      <c r="AA35" s="81">
        <f>$Z$35*$K$35</f>
        <v>0</v>
      </c>
      <c r="AR35" s="2" t="s">
        <v>72</v>
      </c>
      <c r="AT35" s="2" t="s">
        <v>68</v>
      </c>
      <c r="AU35" s="2" t="s">
        <v>43</v>
      </c>
      <c r="AY35" s="2" t="s">
        <v>67</v>
      </c>
      <c r="BE35" s="82">
        <f>IF($U$35="základná",$N$35,0)</f>
        <v>0</v>
      </c>
      <c r="BF35" s="82">
        <f>IF($U$35="znížená",$N$35,0)</f>
        <v>0</v>
      </c>
      <c r="BG35" s="82">
        <f>IF($U$35="zákl. prenesená",$N$35,0)</f>
        <v>0</v>
      </c>
      <c r="BH35" s="82">
        <f>IF($U$35="zníž. prenesená",$N$35,0)</f>
        <v>0</v>
      </c>
      <c r="BI35" s="82">
        <f>IF($U$35="nulová",$N$35,0)</f>
        <v>0</v>
      </c>
      <c r="BJ35" s="2" t="s">
        <v>43</v>
      </c>
      <c r="BK35" s="83">
        <f>ROUND($L$35*$K$35,3)</f>
        <v>0</v>
      </c>
      <c r="BL35" s="2" t="s">
        <v>72</v>
      </c>
    </row>
    <row r="36" spans="2:64" s="2" customFormat="1" ht="15.75" customHeight="1" x14ac:dyDescent="0.35">
      <c r="B36" s="6"/>
      <c r="C36" s="75" t="s">
        <v>135</v>
      </c>
      <c r="D36" s="75" t="s">
        <v>68</v>
      </c>
      <c r="E36" s="76" t="s">
        <v>136</v>
      </c>
      <c r="F36" s="171" t="s">
        <v>137</v>
      </c>
      <c r="G36" s="159"/>
      <c r="H36" s="159"/>
      <c r="I36" s="159"/>
      <c r="J36" s="77" t="s">
        <v>71</v>
      </c>
      <c r="K36" s="78">
        <v>0</v>
      </c>
      <c r="L36" s="174">
        <v>0</v>
      </c>
      <c r="M36" s="175"/>
      <c r="N36" s="158">
        <f>ROUND($L$36*$K$36,3)</f>
        <v>0</v>
      </c>
      <c r="O36" s="159"/>
      <c r="P36" s="159"/>
      <c r="Q36" s="159"/>
      <c r="R36" s="8"/>
      <c r="T36" s="79"/>
      <c r="U36" s="9" t="s">
        <v>8</v>
      </c>
      <c r="V36" s="80">
        <v>1.7250000000000001</v>
      </c>
      <c r="W36" s="80">
        <f>$V$36*$K$36</f>
        <v>0</v>
      </c>
      <c r="X36" s="80">
        <v>0</v>
      </c>
      <c r="Y36" s="80">
        <f>$X$36*$K$36</f>
        <v>0</v>
      </c>
      <c r="Z36" s="80">
        <v>0</v>
      </c>
      <c r="AA36" s="81">
        <f>$Z$36*$K$36</f>
        <v>0</v>
      </c>
      <c r="AR36" s="2" t="s">
        <v>72</v>
      </c>
      <c r="AT36" s="2" t="s">
        <v>68</v>
      </c>
      <c r="AU36" s="2" t="s">
        <v>43</v>
      </c>
      <c r="AY36" s="2" t="s">
        <v>67</v>
      </c>
      <c r="BE36" s="82">
        <f>IF($U$36="základná",$N$36,0)</f>
        <v>0</v>
      </c>
      <c r="BF36" s="82">
        <f>IF($U$36="znížená",$N$36,0)</f>
        <v>0</v>
      </c>
      <c r="BG36" s="82">
        <f>IF($U$36="zákl. prenesená",$N$36,0)</f>
        <v>0</v>
      </c>
      <c r="BH36" s="82">
        <f>IF($U$36="zníž. prenesená",$N$36,0)</f>
        <v>0</v>
      </c>
      <c r="BI36" s="82">
        <f>IF($U$36="nulová",$N$36,0)</f>
        <v>0</v>
      </c>
      <c r="BJ36" s="2" t="s">
        <v>43</v>
      </c>
      <c r="BK36" s="83">
        <f>ROUND($L$36*$K$36,3)</f>
        <v>0</v>
      </c>
      <c r="BL36" s="2" t="s">
        <v>72</v>
      </c>
    </row>
    <row r="37" spans="2:64" s="2" customFormat="1" ht="15.75" customHeight="1" x14ac:dyDescent="0.35">
      <c r="B37" s="6"/>
      <c r="C37" s="75" t="s">
        <v>138</v>
      </c>
      <c r="D37" s="75" t="s">
        <v>68</v>
      </c>
      <c r="E37" s="76" t="s">
        <v>139</v>
      </c>
      <c r="F37" s="171" t="s">
        <v>140</v>
      </c>
      <c r="G37" s="159"/>
      <c r="H37" s="159"/>
      <c r="I37" s="159"/>
      <c r="J37" s="77" t="s">
        <v>71</v>
      </c>
      <c r="K37" s="78">
        <v>0</v>
      </c>
      <c r="L37" s="174">
        <v>0</v>
      </c>
      <c r="M37" s="175"/>
      <c r="N37" s="158">
        <f>ROUND($L$37*$K$37,3)</f>
        <v>0</v>
      </c>
      <c r="O37" s="159"/>
      <c r="P37" s="159"/>
      <c r="Q37" s="159"/>
      <c r="R37" s="8"/>
      <c r="T37" s="79"/>
      <c r="U37" s="9" t="s">
        <v>8</v>
      </c>
      <c r="V37" s="80">
        <v>3.5000000000000003E-2</v>
      </c>
      <c r="W37" s="80">
        <f>$V$37*$K$37</f>
        <v>0</v>
      </c>
      <c r="X37" s="80">
        <v>0</v>
      </c>
      <c r="Y37" s="80">
        <f>$X$37*$K$37</f>
        <v>0</v>
      </c>
      <c r="Z37" s="80">
        <v>0</v>
      </c>
      <c r="AA37" s="81">
        <f>$Z$37*$K$37</f>
        <v>0</v>
      </c>
      <c r="AR37" s="2" t="s">
        <v>72</v>
      </c>
      <c r="AT37" s="2" t="s">
        <v>68</v>
      </c>
      <c r="AU37" s="2" t="s">
        <v>43</v>
      </c>
      <c r="AY37" s="2" t="s">
        <v>67</v>
      </c>
      <c r="BE37" s="82">
        <f>IF($U$37="základná",$N$37,0)</f>
        <v>0</v>
      </c>
      <c r="BF37" s="82">
        <f>IF($U$37="znížená",$N$37,0)</f>
        <v>0</v>
      </c>
      <c r="BG37" s="82">
        <f>IF($U$37="zákl. prenesená",$N$37,0)</f>
        <v>0</v>
      </c>
      <c r="BH37" s="82">
        <f>IF($U$37="zníž. prenesená",$N$37,0)</f>
        <v>0</v>
      </c>
      <c r="BI37" s="82">
        <f>IF($U$37="nulová",$N$37,0)</f>
        <v>0</v>
      </c>
      <c r="BJ37" s="2" t="s">
        <v>43</v>
      </c>
      <c r="BK37" s="83">
        <f>ROUND($L$37*$K$37,3)</f>
        <v>0</v>
      </c>
      <c r="BL37" s="2" t="s">
        <v>72</v>
      </c>
    </row>
    <row r="38" spans="2:64" s="64" customFormat="1" ht="37.5" customHeight="1" x14ac:dyDescent="0.35">
      <c r="B38" s="65"/>
      <c r="C38" s="66"/>
      <c r="D38" s="67" t="s">
        <v>50</v>
      </c>
      <c r="E38" s="67"/>
      <c r="F38" s="67"/>
      <c r="G38" s="67"/>
      <c r="H38" s="67"/>
      <c r="I38" s="67"/>
      <c r="J38" s="67"/>
      <c r="K38" s="67"/>
      <c r="L38" s="67"/>
      <c r="M38" s="67"/>
      <c r="N38" s="168">
        <f>$BK$38</f>
        <v>0</v>
      </c>
      <c r="O38" s="169"/>
      <c r="P38" s="169"/>
      <c r="Q38" s="169"/>
      <c r="R38" s="68"/>
      <c r="T38" s="69"/>
      <c r="U38" s="66"/>
      <c r="V38" s="66"/>
      <c r="W38" s="70">
        <f>SUM($W$39:$W$42)</f>
        <v>1.498</v>
      </c>
      <c r="X38" s="66"/>
      <c r="Y38" s="70">
        <f>SUM($Y$39:$Y$42)</f>
        <v>0</v>
      </c>
      <c r="Z38" s="66"/>
      <c r="AA38" s="71">
        <f>SUM($AA$39:$AA$42)</f>
        <v>0</v>
      </c>
      <c r="AR38" s="72" t="s">
        <v>78</v>
      </c>
      <c r="AT38" s="72" t="s">
        <v>28</v>
      </c>
      <c r="AU38" s="72" t="s">
        <v>29</v>
      </c>
      <c r="AY38" s="72" t="s">
        <v>67</v>
      </c>
      <c r="BK38" s="73">
        <f>SUM($BK$39:$BK$42)</f>
        <v>0</v>
      </c>
    </row>
    <row r="39" spans="2:64" s="2" customFormat="1" ht="15.75" customHeight="1" x14ac:dyDescent="0.35">
      <c r="B39" s="6"/>
      <c r="C39" s="75" t="s">
        <v>161</v>
      </c>
      <c r="D39" s="75" t="s">
        <v>68</v>
      </c>
      <c r="E39" s="76" t="s">
        <v>162</v>
      </c>
      <c r="F39" s="171" t="s">
        <v>163</v>
      </c>
      <c r="G39" s="159"/>
      <c r="H39" s="159"/>
      <c r="I39" s="159"/>
      <c r="J39" s="77" t="s">
        <v>164</v>
      </c>
      <c r="K39" s="78">
        <v>107</v>
      </c>
      <c r="L39" s="158">
        <v>0</v>
      </c>
      <c r="M39" s="159"/>
      <c r="N39" s="158">
        <f>ROUND($L$39*$K$39,3)</f>
        <v>0</v>
      </c>
      <c r="O39" s="159"/>
      <c r="P39" s="159"/>
      <c r="Q39" s="159"/>
      <c r="R39" s="8"/>
      <c r="T39" s="79"/>
      <c r="U39" s="9" t="s">
        <v>8</v>
      </c>
      <c r="V39" s="80">
        <v>1.4E-2</v>
      </c>
      <c r="W39" s="80">
        <f>$V$39*$K$39</f>
        <v>1.498</v>
      </c>
      <c r="X39" s="80">
        <v>0</v>
      </c>
      <c r="Y39" s="80">
        <f>$X$39*$K$39</f>
        <v>0</v>
      </c>
      <c r="Z39" s="80">
        <v>0</v>
      </c>
      <c r="AA39" s="81">
        <f>$Z$39*$K$39</f>
        <v>0</v>
      </c>
      <c r="AR39" s="2" t="s">
        <v>165</v>
      </c>
      <c r="AT39" s="2" t="s">
        <v>68</v>
      </c>
      <c r="AU39" s="2" t="s">
        <v>35</v>
      </c>
      <c r="AY39" s="2" t="s">
        <v>67</v>
      </c>
      <c r="BE39" s="82">
        <f>IF($U$39="základná",$N$39,0)</f>
        <v>0</v>
      </c>
      <c r="BF39" s="82">
        <f>IF($U$39="znížená",$N$39,0)</f>
        <v>0</v>
      </c>
      <c r="BG39" s="82">
        <f>IF($U$39="zákl. prenesená",$N$39,0)</f>
        <v>0</v>
      </c>
      <c r="BH39" s="82">
        <f>IF($U$39="zníž. prenesená",$N$39,0)</f>
        <v>0</v>
      </c>
      <c r="BI39" s="82">
        <f>IF($U$39="nulová",$N$39,0)</f>
        <v>0</v>
      </c>
      <c r="BJ39" s="2" t="s">
        <v>43</v>
      </c>
      <c r="BK39" s="83">
        <f>ROUND($L$39*$K$39,3)</f>
        <v>0</v>
      </c>
      <c r="BL39" s="2" t="s">
        <v>165</v>
      </c>
    </row>
    <row r="40" spans="2:64" s="2" customFormat="1" ht="15.75" customHeight="1" x14ac:dyDescent="0.35">
      <c r="B40" s="6"/>
      <c r="C40" s="75" t="s">
        <v>166</v>
      </c>
      <c r="D40" s="75" t="s">
        <v>68</v>
      </c>
      <c r="E40" s="76" t="s">
        <v>167</v>
      </c>
      <c r="F40" s="171" t="s">
        <v>168</v>
      </c>
      <c r="G40" s="159"/>
      <c r="H40" s="159"/>
      <c r="I40" s="159"/>
      <c r="J40" s="77" t="s">
        <v>169</v>
      </c>
      <c r="K40" s="78">
        <v>0</v>
      </c>
      <c r="L40" s="158">
        <v>0</v>
      </c>
      <c r="M40" s="159"/>
      <c r="N40" s="158">
        <f>ROUND($L$40*$K$40,3)</f>
        <v>0</v>
      </c>
      <c r="O40" s="159"/>
      <c r="P40" s="159"/>
      <c r="Q40" s="159"/>
      <c r="R40" s="8"/>
      <c r="T40" s="79"/>
      <c r="U40" s="9" t="s">
        <v>8</v>
      </c>
      <c r="V40" s="80">
        <v>1.06</v>
      </c>
      <c r="W40" s="80">
        <f>$V$40*$K$40</f>
        <v>0</v>
      </c>
      <c r="X40" s="80">
        <v>0</v>
      </c>
      <c r="Y40" s="80">
        <f>$X$40*$K$40</f>
        <v>0</v>
      </c>
      <c r="Z40" s="80">
        <v>0</v>
      </c>
      <c r="AA40" s="81">
        <f>$Z$40*$K$40</f>
        <v>0</v>
      </c>
      <c r="AR40" s="2" t="s">
        <v>165</v>
      </c>
      <c r="AT40" s="2" t="s">
        <v>68</v>
      </c>
      <c r="AU40" s="2" t="s">
        <v>35</v>
      </c>
      <c r="AY40" s="2" t="s">
        <v>67</v>
      </c>
      <c r="BE40" s="82">
        <f>IF($U$40="základná",$N$40,0)</f>
        <v>0</v>
      </c>
      <c r="BF40" s="82">
        <f>IF($U$40="znížená",$N$40,0)</f>
        <v>0</v>
      </c>
      <c r="BG40" s="82">
        <f>IF($U$40="zákl. prenesená",$N$40,0)</f>
        <v>0</v>
      </c>
      <c r="BH40" s="82">
        <f>IF($U$40="zníž. prenesená",$N$40,0)</f>
        <v>0</v>
      </c>
      <c r="BI40" s="82">
        <f>IF($U$40="nulová",$N$40,0)</f>
        <v>0</v>
      </c>
      <c r="BJ40" s="2" t="s">
        <v>43</v>
      </c>
      <c r="BK40" s="83">
        <f>ROUND($L$40*$K$40,3)</f>
        <v>0</v>
      </c>
      <c r="BL40" s="2" t="s">
        <v>165</v>
      </c>
    </row>
    <row r="41" spans="2:64" s="2" customFormat="1" ht="15.75" customHeight="1" x14ac:dyDescent="0.35">
      <c r="B41" s="6"/>
      <c r="C41" s="75" t="s">
        <v>170</v>
      </c>
      <c r="D41" s="75" t="s">
        <v>68</v>
      </c>
      <c r="E41" s="76" t="s">
        <v>171</v>
      </c>
      <c r="F41" s="171" t="s">
        <v>172</v>
      </c>
      <c r="G41" s="159"/>
      <c r="H41" s="159"/>
      <c r="I41" s="159"/>
      <c r="J41" s="77" t="s">
        <v>164</v>
      </c>
      <c r="K41" s="78">
        <v>0</v>
      </c>
      <c r="L41" s="158">
        <v>0</v>
      </c>
      <c r="M41" s="159"/>
      <c r="N41" s="158">
        <f>ROUND($L$41*$K$41,3)</f>
        <v>0</v>
      </c>
      <c r="O41" s="159"/>
      <c r="P41" s="159"/>
      <c r="Q41" s="159"/>
      <c r="R41" s="8"/>
      <c r="T41" s="79"/>
      <c r="U41" s="9" t="s">
        <v>8</v>
      </c>
      <c r="V41" s="80">
        <v>1.06</v>
      </c>
      <c r="W41" s="80">
        <f>$V$41*$K$41</f>
        <v>0</v>
      </c>
      <c r="X41" s="80">
        <v>0</v>
      </c>
      <c r="Y41" s="80">
        <f>$X$41*$K$41</f>
        <v>0</v>
      </c>
      <c r="Z41" s="80">
        <v>0</v>
      </c>
      <c r="AA41" s="81">
        <f>$Z$41*$K$41</f>
        <v>0</v>
      </c>
      <c r="AR41" s="2" t="s">
        <v>165</v>
      </c>
      <c r="AT41" s="2" t="s">
        <v>68</v>
      </c>
      <c r="AU41" s="2" t="s">
        <v>35</v>
      </c>
      <c r="AY41" s="2" t="s">
        <v>67</v>
      </c>
      <c r="BE41" s="82">
        <f>IF($U$41="základná",$N$41,0)</f>
        <v>0</v>
      </c>
      <c r="BF41" s="82">
        <f>IF($U$41="znížená",$N$41,0)</f>
        <v>0</v>
      </c>
      <c r="BG41" s="82">
        <f>IF($U$41="zákl. prenesená",$N$41,0)</f>
        <v>0</v>
      </c>
      <c r="BH41" s="82">
        <f>IF($U$41="zníž. prenesená",$N$41,0)</f>
        <v>0</v>
      </c>
      <c r="BI41" s="82">
        <f>IF($U$41="nulová",$N$41,0)</f>
        <v>0</v>
      </c>
      <c r="BJ41" s="2" t="s">
        <v>43</v>
      </c>
      <c r="BK41" s="83">
        <f>ROUND($L$41*$K$41,3)</f>
        <v>0</v>
      </c>
      <c r="BL41" s="2" t="s">
        <v>165</v>
      </c>
    </row>
    <row r="42" spans="2:64" s="2" customFormat="1" ht="15.75" customHeight="1" x14ac:dyDescent="0.35">
      <c r="B42" s="6"/>
      <c r="C42" s="75" t="s">
        <v>173</v>
      </c>
      <c r="D42" s="75" t="s">
        <v>68</v>
      </c>
      <c r="E42" s="76" t="s">
        <v>174</v>
      </c>
      <c r="F42" s="171" t="s">
        <v>175</v>
      </c>
      <c r="G42" s="159"/>
      <c r="H42" s="159"/>
      <c r="I42" s="159"/>
      <c r="J42" s="77" t="s">
        <v>169</v>
      </c>
      <c r="K42" s="78">
        <v>0</v>
      </c>
      <c r="L42" s="158">
        <v>0</v>
      </c>
      <c r="M42" s="159"/>
      <c r="N42" s="158">
        <f>ROUND($L$42*$K$42,3)</f>
        <v>0</v>
      </c>
      <c r="O42" s="159"/>
      <c r="P42" s="159"/>
      <c r="Q42" s="159"/>
      <c r="R42" s="8"/>
      <c r="T42" s="79"/>
      <c r="U42" s="88" t="s">
        <v>8</v>
      </c>
      <c r="V42" s="89">
        <v>1.06</v>
      </c>
      <c r="W42" s="89">
        <f>$V$42*$K$42</f>
        <v>0</v>
      </c>
      <c r="X42" s="89">
        <v>0</v>
      </c>
      <c r="Y42" s="89">
        <f>$X$42*$K$42</f>
        <v>0</v>
      </c>
      <c r="Z42" s="89">
        <v>0</v>
      </c>
      <c r="AA42" s="90">
        <f>$Z$42*$K$42</f>
        <v>0</v>
      </c>
      <c r="AR42" s="2" t="s">
        <v>165</v>
      </c>
      <c r="AT42" s="2" t="s">
        <v>68</v>
      </c>
      <c r="AU42" s="2" t="s">
        <v>35</v>
      </c>
      <c r="AY42" s="2" t="s">
        <v>67</v>
      </c>
      <c r="BE42" s="82">
        <f>IF($U$42="základná",$N$42,0)</f>
        <v>0</v>
      </c>
      <c r="BF42" s="82">
        <f>IF($U$42="znížená",$N$42,0)</f>
        <v>0</v>
      </c>
      <c r="BG42" s="82">
        <f>IF($U$42="zákl. prenesená",$N$42,0)</f>
        <v>0</v>
      </c>
      <c r="BH42" s="82">
        <f>IF($U$42="zníž. prenesená",$N$42,0)</f>
        <v>0</v>
      </c>
      <c r="BI42" s="82">
        <f>IF($U$42="nulová",$N$42,0)</f>
        <v>0</v>
      </c>
      <c r="BJ42" s="2" t="s">
        <v>43</v>
      </c>
      <c r="BK42" s="83">
        <f>ROUND($L$42*$K$42,3)</f>
        <v>0</v>
      </c>
      <c r="BL42" s="2" t="s">
        <v>165</v>
      </c>
    </row>
    <row r="43" spans="2:64" s="2" customFormat="1" ht="7.5" customHeight="1" x14ac:dyDescent="0.35"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6"/>
    </row>
  </sheetData>
  <sheetProtection formatColumns="0" formatRows="0" sort="0" autoFilter="0"/>
  <mergeCells count="91">
    <mergeCell ref="N14:Q14"/>
    <mergeCell ref="C2:Q2"/>
    <mergeCell ref="F5:P5"/>
    <mergeCell ref="M7:P7"/>
    <mergeCell ref="M9:Q9"/>
    <mergeCell ref="F4:Q4"/>
    <mergeCell ref="M10:Q10"/>
    <mergeCell ref="F12:I12"/>
    <mergeCell ref="L12:M12"/>
    <mergeCell ref="N12:Q12"/>
    <mergeCell ref="N13:Q13"/>
    <mergeCell ref="N15:Q15"/>
    <mergeCell ref="F16:I16"/>
    <mergeCell ref="L16:M16"/>
    <mergeCell ref="N16:Q16"/>
    <mergeCell ref="F17:I17"/>
    <mergeCell ref="L17:M17"/>
    <mergeCell ref="N17:Q17"/>
    <mergeCell ref="F18:I18"/>
    <mergeCell ref="L18:M18"/>
    <mergeCell ref="N18:Q18"/>
    <mergeCell ref="F19:I19"/>
    <mergeCell ref="L19:M19"/>
    <mergeCell ref="N19:Q19"/>
    <mergeCell ref="F20:I20"/>
    <mergeCell ref="L20:M20"/>
    <mergeCell ref="N20:Q20"/>
    <mergeCell ref="F21:I21"/>
    <mergeCell ref="L21:M21"/>
    <mergeCell ref="N21:Q21"/>
    <mergeCell ref="F22:I22"/>
    <mergeCell ref="L22:M22"/>
    <mergeCell ref="N22:Q22"/>
    <mergeCell ref="F23:I23"/>
    <mergeCell ref="L23:M23"/>
    <mergeCell ref="N23:Q23"/>
    <mergeCell ref="F24:I24"/>
    <mergeCell ref="L24:M24"/>
    <mergeCell ref="N24:Q24"/>
    <mergeCell ref="F25:I25"/>
    <mergeCell ref="L25:M25"/>
    <mergeCell ref="N25:Q25"/>
    <mergeCell ref="F28:I28"/>
    <mergeCell ref="L28:M28"/>
    <mergeCell ref="N28:Q28"/>
    <mergeCell ref="F26:I26"/>
    <mergeCell ref="L26:M26"/>
    <mergeCell ref="N26:Q26"/>
    <mergeCell ref="F27:I27"/>
    <mergeCell ref="L27:M27"/>
    <mergeCell ref="N27:Q27"/>
    <mergeCell ref="F29:I29"/>
    <mergeCell ref="L29:M29"/>
    <mergeCell ref="N29:Q29"/>
    <mergeCell ref="F30:I30"/>
    <mergeCell ref="L30:M30"/>
    <mergeCell ref="N30:Q30"/>
    <mergeCell ref="F31:I31"/>
    <mergeCell ref="L31:M31"/>
    <mergeCell ref="N31:Q31"/>
    <mergeCell ref="F32:I32"/>
    <mergeCell ref="L32:M32"/>
    <mergeCell ref="N32:Q32"/>
    <mergeCell ref="F33:I33"/>
    <mergeCell ref="L33:M33"/>
    <mergeCell ref="N33:Q33"/>
    <mergeCell ref="F34:I34"/>
    <mergeCell ref="L34:M34"/>
    <mergeCell ref="N34:Q34"/>
    <mergeCell ref="F37:I37"/>
    <mergeCell ref="L37:M37"/>
    <mergeCell ref="N37:Q37"/>
    <mergeCell ref="F35:I35"/>
    <mergeCell ref="L35:M35"/>
    <mergeCell ref="N35:Q35"/>
    <mergeCell ref="F36:I36"/>
    <mergeCell ref="L36:M36"/>
    <mergeCell ref="N36:Q36"/>
    <mergeCell ref="N38:Q38"/>
    <mergeCell ref="F39:I39"/>
    <mergeCell ref="L39:M39"/>
    <mergeCell ref="N39:Q39"/>
    <mergeCell ref="F40:I40"/>
    <mergeCell ref="L40:M40"/>
    <mergeCell ref="N40:Q40"/>
    <mergeCell ref="F41:I41"/>
    <mergeCell ref="L41:M41"/>
    <mergeCell ref="N41:Q41"/>
    <mergeCell ref="F42:I42"/>
    <mergeCell ref="L42:M42"/>
    <mergeCell ref="N42:Q42"/>
  </mergeCells>
  <pageMargins left="0.59027779102325439" right="0.59027779102325439" top="0.52083337306976318" bottom="0.48611113429069519" header="0" footer="0"/>
  <pageSetup paperSize="9" scale="82" fitToHeight="100" orientation="portrait" blackAndWhite="1" r:id="rId1"/>
  <headerFooter alignWithMargins="0"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L40"/>
  <sheetViews>
    <sheetView showGridLines="0" workbookViewId="0">
      <pane ySplit="1" topLeftCell="A2" activePane="bottomLeft" state="frozenSplit"/>
      <selection pane="bottomLeft" activeCell="H8" sqref="H8"/>
    </sheetView>
  </sheetViews>
  <sheetFormatPr defaultColWidth="10.5" defaultRowHeight="14.25" customHeight="1" x14ac:dyDescent="0.35"/>
  <cols>
    <col min="1" max="1" width="8.375" style="1" customWidth="1"/>
    <col min="2" max="2" width="1.625" style="1" customWidth="1"/>
    <col min="3" max="3" width="4.125" style="1" customWidth="1"/>
    <col min="4" max="4" width="4.375" style="1" customWidth="1"/>
    <col min="5" max="5" width="17.125" style="1" customWidth="1"/>
    <col min="6" max="7" width="11.125" style="1" customWidth="1"/>
    <col min="8" max="8" width="12.5" style="1" customWidth="1"/>
    <col min="9" max="9" width="7" style="1" customWidth="1"/>
    <col min="10" max="10" width="5.125" style="1" customWidth="1"/>
    <col min="11" max="11" width="11.5" style="1" customWidth="1"/>
    <col min="12" max="12" width="12" style="1" customWidth="1"/>
    <col min="13" max="14" width="6" style="1" customWidth="1"/>
    <col min="15" max="15" width="2" style="1" customWidth="1"/>
    <col min="16" max="16" width="12.5" style="1" customWidth="1"/>
    <col min="17" max="17" width="4.125" style="1" customWidth="1"/>
    <col min="18" max="18" width="1.625" style="1" customWidth="1"/>
    <col min="19" max="19" width="8.125" style="1" customWidth="1"/>
    <col min="20" max="20" width="29.625" style="1" hidden="1" customWidth="1"/>
    <col min="21" max="21" width="16.375" style="1" hidden="1" customWidth="1"/>
    <col min="22" max="22" width="12.375" style="1" hidden="1" customWidth="1"/>
    <col min="23" max="23" width="16.375" style="1" hidden="1" customWidth="1"/>
    <col min="24" max="24" width="12.125" style="1" hidden="1" customWidth="1"/>
    <col min="25" max="25" width="15" style="1" hidden="1" customWidth="1"/>
    <col min="26" max="26" width="11" style="1" hidden="1" customWidth="1"/>
    <col min="27" max="27" width="15" style="1" hidden="1" customWidth="1"/>
    <col min="28" max="28" width="16.375" style="1" hidden="1" customWidth="1"/>
    <col min="29" max="29" width="11" style="1" customWidth="1"/>
    <col min="30" max="30" width="15" style="1" customWidth="1"/>
    <col min="31" max="31" width="16.375" style="1" customWidth="1"/>
    <col min="32" max="43" width="10.5" style="1" customWidth="1"/>
    <col min="44" max="64" width="10.5" style="1" hidden="1" customWidth="1"/>
    <col min="65" max="16384" width="10.5" style="1"/>
  </cols>
  <sheetData>
    <row r="2" spans="2:63" s="2" customFormat="1" ht="7.5" customHeight="1" x14ac:dyDescent="0.35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</row>
    <row r="3" spans="2:63" s="2" customFormat="1" ht="37.5" customHeight="1" x14ac:dyDescent="0.35">
      <c r="B3" s="6"/>
      <c r="C3" s="154" t="s">
        <v>51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8"/>
    </row>
    <row r="4" spans="2:63" s="2" customFormat="1" ht="7.5" customHeight="1" x14ac:dyDescent="0.3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2:63" s="2" customFormat="1" ht="30.75" customHeight="1" x14ac:dyDescent="0.35">
      <c r="B5" s="6"/>
      <c r="C5" s="5" t="s">
        <v>1</v>
      </c>
      <c r="D5" s="7"/>
      <c r="E5" s="7"/>
      <c r="F5" s="163" t="s">
        <v>269</v>
      </c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8"/>
    </row>
    <row r="6" spans="2:63" s="2" customFormat="1" ht="37.5" customHeight="1" x14ac:dyDescent="0.35">
      <c r="B6" s="6"/>
      <c r="C6" s="5" t="s">
        <v>45</v>
      </c>
      <c r="D6" s="7"/>
      <c r="E6" s="7"/>
      <c r="F6" s="155" t="s">
        <v>260</v>
      </c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7"/>
      <c r="R6" s="8"/>
    </row>
    <row r="7" spans="2:63" s="2" customFormat="1" ht="7.5" customHeight="1" x14ac:dyDescent="0.35">
      <c r="B7" s="6"/>
      <c r="C7" s="7"/>
      <c r="D7" s="7"/>
      <c r="E7" s="7"/>
      <c r="F7" s="9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spans="2:63" s="2" customFormat="1" ht="18.75" customHeight="1" x14ac:dyDescent="0.35">
      <c r="B8" s="6"/>
      <c r="C8" s="5" t="s">
        <v>2</v>
      </c>
      <c r="D8" s="7"/>
      <c r="E8" s="7"/>
      <c r="F8" s="4"/>
      <c r="G8" s="7"/>
      <c r="H8" s="7"/>
      <c r="I8" s="7"/>
      <c r="J8" s="7"/>
      <c r="K8" s="5" t="s">
        <v>267</v>
      </c>
      <c r="L8" s="7"/>
      <c r="M8" s="157"/>
      <c r="N8" s="133"/>
      <c r="O8" s="133"/>
      <c r="P8" s="133"/>
      <c r="Q8" s="7"/>
      <c r="R8" s="8"/>
    </row>
    <row r="9" spans="2:63" s="2" customFormat="1" ht="7.5" customHeight="1" x14ac:dyDescent="0.3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2:63" s="2" customFormat="1" ht="15.75" customHeight="1" x14ac:dyDescent="0.35">
      <c r="B10" s="6"/>
      <c r="C10" s="5" t="s">
        <v>271</v>
      </c>
      <c r="D10" s="7"/>
      <c r="E10" s="7"/>
      <c r="F10" s="4"/>
      <c r="G10" s="7"/>
      <c r="H10" s="7"/>
      <c r="I10" s="7"/>
      <c r="J10" s="7"/>
      <c r="K10" s="5" t="s">
        <v>5</v>
      </c>
      <c r="L10" s="7"/>
      <c r="M10" s="132"/>
      <c r="N10" s="133"/>
      <c r="O10" s="133"/>
      <c r="P10" s="133"/>
      <c r="Q10" s="133"/>
      <c r="R10" s="8"/>
    </row>
    <row r="11" spans="2:63" s="2" customFormat="1" ht="15" customHeight="1" x14ac:dyDescent="0.35">
      <c r="B11" s="6"/>
      <c r="C11" s="5" t="s">
        <v>4</v>
      </c>
      <c r="D11" s="7"/>
      <c r="E11" s="7"/>
      <c r="F11" s="4"/>
      <c r="G11" s="7"/>
      <c r="H11" s="7"/>
      <c r="I11" s="7"/>
      <c r="J11" s="7"/>
      <c r="K11" s="5" t="s">
        <v>268</v>
      </c>
      <c r="L11" s="7"/>
      <c r="M11" s="132"/>
      <c r="N11" s="133"/>
      <c r="O11" s="133"/>
      <c r="P11" s="133"/>
      <c r="Q11" s="133"/>
      <c r="R11" s="8"/>
    </row>
    <row r="12" spans="2:63" s="2" customFormat="1" ht="11.25" customHeight="1" x14ac:dyDescent="0.35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8"/>
    </row>
    <row r="13" spans="2:63" s="56" customFormat="1" ht="30" customHeight="1" x14ac:dyDescent="0.35">
      <c r="B13" s="57"/>
      <c r="C13" s="58" t="s">
        <v>52</v>
      </c>
      <c r="D13" s="59" t="s">
        <v>53</v>
      </c>
      <c r="E13" s="59" t="s">
        <v>11</v>
      </c>
      <c r="F13" s="164" t="s">
        <v>54</v>
      </c>
      <c r="G13" s="165"/>
      <c r="H13" s="165"/>
      <c r="I13" s="165"/>
      <c r="J13" s="59" t="s">
        <v>55</v>
      </c>
      <c r="K13" s="59" t="s">
        <v>56</v>
      </c>
      <c r="L13" s="164" t="s">
        <v>57</v>
      </c>
      <c r="M13" s="165"/>
      <c r="N13" s="164" t="s">
        <v>58</v>
      </c>
      <c r="O13" s="165"/>
      <c r="P13" s="165"/>
      <c r="Q13" s="166"/>
      <c r="R13" s="60"/>
      <c r="T13" s="29" t="s">
        <v>59</v>
      </c>
      <c r="U13" s="30" t="s">
        <v>7</v>
      </c>
      <c r="V13" s="30" t="s">
        <v>60</v>
      </c>
      <c r="W13" s="30" t="s">
        <v>61</v>
      </c>
      <c r="X13" s="30" t="s">
        <v>62</v>
      </c>
      <c r="Y13" s="30" t="s">
        <v>63</v>
      </c>
      <c r="Z13" s="30" t="s">
        <v>64</v>
      </c>
      <c r="AA13" s="31" t="s">
        <v>65</v>
      </c>
    </row>
    <row r="14" spans="2:63" s="2" customFormat="1" ht="30" customHeight="1" x14ac:dyDescent="0.35">
      <c r="B14" s="6"/>
      <c r="C14" s="33" t="s">
        <v>46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167">
        <f>N15+N35</f>
        <v>0</v>
      </c>
      <c r="O14" s="133"/>
      <c r="P14" s="133"/>
      <c r="Q14" s="133"/>
      <c r="R14" s="8"/>
      <c r="T14" s="32"/>
      <c r="U14" s="12"/>
      <c r="V14" s="12"/>
      <c r="W14" s="61" t="e">
        <f>$W$15+$W$35</f>
        <v>#REF!</v>
      </c>
      <c r="X14" s="12"/>
      <c r="Y14" s="61" t="e">
        <f>$Y$15+$Y$35</f>
        <v>#REF!</v>
      </c>
      <c r="Z14" s="12"/>
      <c r="AA14" s="62" t="e">
        <f>$AA$15+$AA$35</f>
        <v>#REF!</v>
      </c>
      <c r="AT14" s="2" t="s">
        <v>28</v>
      </c>
      <c r="AU14" s="2" t="s">
        <v>47</v>
      </c>
      <c r="BK14" s="63" t="e">
        <f>$BK$15+$BK$35</f>
        <v>#REF!</v>
      </c>
    </row>
    <row r="15" spans="2:63" s="64" customFormat="1" ht="37.5" customHeight="1" x14ac:dyDescent="0.35">
      <c r="B15" s="65"/>
      <c r="C15" s="66"/>
      <c r="D15" s="67" t="s">
        <v>48</v>
      </c>
      <c r="E15" s="67"/>
      <c r="F15" s="67"/>
      <c r="G15" s="67"/>
      <c r="H15" s="67"/>
      <c r="I15" s="67"/>
      <c r="J15" s="67"/>
      <c r="K15" s="67"/>
      <c r="L15" s="67"/>
      <c r="M15" s="67"/>
      <c r="N15" s="168">
        <f>N16</f>
        <v>0</v>
      </c>
      <c r="O15" s="169"/>
      <c r="P15" s="169"/>
      <c r="Q15" s="169"/>
      <c r="R15" s="68"/>
      <c r="T15" s="69"/>
      <c r="U15" s="66"/>
      <c r="V15" s="66"/>
      <c r="W15" s="70" t="e">
        <f>$W$16+#REF!</f>
        <v>#REF!</v>
      </c>
      <c r="X15" s="66"/>
      <c r="Y15" s="70" t="e">
        <f>$Y$16+#REF!</f>
        <v>#REF!</v>
      </c>
      <c r="Z15" s="66"/>
      <c r="AA15" s="71" t="e">
        <f>$AA$16+#REF!</f>
        <v>#REF!</v>
      </c>
      <c r="AR15" s="72" t="s">
        <v>66</v>
      </c>
      <c r="AT15" s="72" t="s">
        <v>28</v>
      </c>
      <c r="AU15" s="72" t="s">
        <v>29</v>
      </c>
      <c r="AY15" s="72" t="s">
        <v>67</v>
      </c>
      <c r="BK15" s="73" t="e">
        <f>$BK$16+#REF!</f>
        <v>#REF!</v>
      </c>
    </row>
    <row r="16" spans="2:63" s="64" customFormat="1" ht="21" customHeight="1" x14ac:dyDescent="0.35">
      <c r="B16" s="65"/>
      <c r="C16" s="66"/>
      <c r="D16" s="74" t="s">
        <v>49</v>
      </c>
      <c r="E16" s="74"/>
      <c r="F16" s="74"/>
      <c r="G16" s="74"/>
      <c r="H16" s="74"/>
      <c r="I16" s="74"/>
      <c r="J16" s="74"/>
      <c r="K16" s="74"/>
      <c r="L16" s="74"/>
      <c r="M16" s="74"/>
      <c r="N16" s="170">
        <f>$BK$16</f>
        <v>0</v>
      </c>
      <c r="O16" s="169"/>
      <c r="P16" s="169"/>
      <c r="Q16" s="169"/>
      <c r="R16" s="68"/>
      <c r="T16" s="69"/>
      <c r="U16" s="66"/>
      <c r="V16" s="66"/>
      <c r="W16" s="70">
        <f>SUM($W$17:$W$34)</f>
        <v>94.376999999999995</v>
      </c>
      <c r="X16" s="66"/>
      <c r="Y16" s="70">
        <f>SUM($Y$17:$Y$34)</f>
        <v>2.0209999999999999</v>
      </c>
      <c r="Z16" s="66"/>
      <c r="AA16" s="71">
        <f>SUM($AA$17:$AA$34)</f>
        <v>0</v>
      </c>
      <c r="AR16" s="72" t="s">
        <v>66</v>
      </c>
      <c r="AT16" s="72" t="s">
        <v>28</v>
      </c>
      <c r="AU16" s="72" t="s">
        <v>35</v>
      </c>
      <c r="AY16" s="72" t="s">
        <v>67</v>
      </c>
      <c r="BK16" s="73">
        <f>SUM($BK$17:$BK$34)</f>
        <v>0</v>
      </c>
    </row>
    <row r="17" spans="2:64" s="2" customFormat="1" ht="15.75" customHeight="1" x14ac:dyDescent="0.35">
      <c r="B17" s="6"/>
      <c r="C17" s="75" t="s">
        <v>35</v>
      </c>
      <c r="D17" s="75" t="s">
        <v>68</v>
      </c>
      <c r="E17" s="76" t="s">
        <v>69</v>
      </c>
      <c r="F17" s="171" t="s">
        <v>70</v>
      </c>
      <c r="G17" s="159"/>
      <c r="H17" s="159"/>
      <c r="I17" s="159"/>
      <c r="J17" s="77" t="s">
        <v>71</v>
      </c>
      <c r="K17" s="78">
        <v>1</v>
      </c>
      <c r="L17" s="158">
        <v>0</v>
      </c>
      <c r="M17" s="159"/>
      <c r="N17" s="158">
        <f>ROUND($L$17*$K$17,3)</f>
        <v>0</v>
      </c>
      <c r="O17" s="159"/>
      <c r="P17" s="159"/>
      <c r="Q17" s="159"/>
      <c r="R17" s="8"/>
      <c r="T17" s="79"/>
      <c r="U17" s="9" t="s">
        <v>8</v>
      </c>
      <c r="V17" s="80">
        <v>0.47199999999999998</v>
      </c>
      <c r="W17" s="80">
        <f>$V$17*$K$17</f>
        <v>0.47199999999999998</v>
      </c>
      <c r="X17" s="80">
        <v>0</v>
      </c>
      <c r="Y17" s="80">
        <f>$X$17*$K$17</f>
        <v>0</v>
      </c>
      <c r="Z17" s="80">
        <v>0</v>
      </c>
      <c r="AA17" s="81">
        <f>$Z$17*$K$17</f>
        <v>0</v>
      </c>
      <c r="AR17" s="2" t="s">
        <v>72</v>
      </c>
      <c r="AT17" s="2" t="s">
        <v>68</v>
      </c>
      <c r="AU17" s="2" t="s">
        <v>43</v>
      </c>
      <c r="AY17" s="2" t="s">
        <v>67</v>
      </c>
      <c r="BE17" s="82">
        <f>IF($U$17="základná",$N$17,0)</f>
        <v>0</v>
      </c>
      <c r="BF17" s="82">
        <f>IF($U$17="znížená",$N$17,0)</f>
        <v>0</v>
      </c>
      <c r="BG17" s="82">
        <f>IF($U$17="zákl. prenesená",$N$17,0)</f>
        <v>0</v>
      </c>
      <c r="BH17" s="82">
        <f>IF($U$17="zníž. prenesená",$N$17,0)</f>
        <v>0</v>
      </c>
      <c r="BI17" s="82">
        <f>IF($U$17="nulová",$N$17,0)</f>
        <v>0</v>
      </c>
      <c r="BJ17" s="2" t="s">
        <v>43</v>
      </c>
      <c r="BK17" s="83">
        <f>ROUND($L$17*$K$17,3)</f>
        <v>0</v>
      </c>
      <c r="BL17" s="2" t="s">
        <v>72</v>
      </c>
    </row>
    <row r="18" spans="2:64" s="2" customFormat="1" ht="15.75" customHeight="1" x14ac:dyDescent="0.35">
      <c r="B18" s="6"/>
      <c r="C18" s="75" t="s">
        <v>43</v>
      </c>
      <c r="D18" s="84" t="s">
        <v>73</v>
      </c>
      <c r="E18" s="85" t="s">
        <v>74</v>
      </c>
      <c r="F18" s="160" t="s">
        <v>75</v>
      </c>
      <c r="G18" s="161"/>
      <c r="H18" s="161"/>
      <c r="I18" s="161"/>
      <c r="J18" s="86" t="s">
        <v>71</v>
      </c>
      <c r="K18" s="87">
        <v>1</v>
      </c>
      <c r="L18" s="162">
        <v>0</v>
      </c>
      <c r="M18" s="161"/>
      <c r="N18" s="162">
        <f>ROUND($L$18*$K$18,3)</f>
        <v>0</v>
      </c>
      <c r="O18" s="159"/>
      <c r="P18" s="159"/>
      <c r="Q18" s="159"/>
      <c r="R18" s="8"/>
      <c r="T18" s="79"/>
      <c r="U18" s="9" t="s">
        <v>8</v>
      </c>
      <c r="V18" s="80">
        <v>0</v>
      </c>
      <c r="W18" s="80">
        <f>$V$18*$K$18</f>
        <v>0</v>
      </c>
      <c r="X18" s="80">
        <v>2.0209999999999999</v>
      </c>
      <c r="Y18" s="80">
        <f>$X$18*$K$18</f>
        <v>2.0209999999999999</v>
      </c>
      <c r="Z18" s="80">
        <v>0</v>
      </c>
      <c r="AA18" s="81">
        <f>$Z$18*$K$18</f>
        <v>0</v>
      </c>
      <c r="AR18" s="2" t="s">
        <v>76</v>
      </c>
      <c r="AT18" s="2" t="s">
        <v>73</v>
      </c>
      <c r="AU18" s="2" t="s">
        <v>43</v>
      </c>
      <c r="AY18" s="2" t="s">
        <v>67</v>
      </c>
      <c r="BE18" s="82">
        <f>IF($U$18="základná",$N$18,0)</f>
        <v>0</v>
      </c>
      <c r="BF18" s="82">
        <f>IF($U$18="znížená",$N$18,0)</f>
        <v>0</v>
      </c>
      <c r="BG18" s="82">
        <f>IF($U$18="zákl. prenesená",$N$18,0)</f>
        <v>0</v>
      </c>
      <c r="BH18" s="82">
        <f>IF($U$18="zníž. prenesená",$N$18,0)</f>
        <v>0</v>
      </c>
      <c r="BI18" s="82">
        <f>IF($U$18="nulová",$N$18,0)</f>
        <v>0</v>
      </c>
      <c r="BJ18" s="2" t="s">
        <v>43</v>
      </c>
      <c r="BK18" s="83">
        <f>ROUND($L$18*$K$18,3)</f>
        <v>0</v>
      </c>
      <c r="BL18" s="2" t="s">
        <v>76</v>
      </c>
    </row>
    <row r="19" spans="2:64" s="2" customFormat="1" ht="15.75" customHeight="1" x14ac:dyDescent="0.35">
      <c r="B19" s="6"/>
      <c r="C19" s="75" t="s">
        <v>66</v>
      </c>
      <c r="D19" s="75" t="s">
        <v>68</v>
      </c>
      <c r="E19" s="76" t="s">
        <v>79</v>
      </c>
      <c r="F19" s="171" t="s">
        <v>80</v>
      </c>
      <c r="G19" s="159"/>
      <c r="H19" s="159"/>
      <c r="I19" s="159"/>
      <c r="J19" s="77" t="s">
        <v>71</v>
      </c>
      <c r="K19" s="78">
        <v>2</v>
      </c>
      <c r="L19" s="174">
        <v>0</v>
      </c>
      <c r="M19" s="175"/>
      <c r="N19" s="158">
        <f>ROUND($L$19*$K$19,3)</f>
        <v>0</v>
      </c>
      <c r="O19" s="159"/>
      <c r="P19" s="159"/>
      <c r="Q19" s="159"/>
      <c r="R19" s="8"/>
      <c r="T19" s="79"/>
      <c r="U19" s="9" t="s">
        <v>8</v>
      </c>
      <c r="V19" s="80">
        <v>0.39700000000000002</v>
      </c>
      <c r="W19" s="80">
        <f>$V$19*$K$19</f>
        <v>0.79400000000000004</v>
      </c>
      <c r="X19" s="80">
        <v>0</v>
      </c>
      <c r="Y19" s="80">
        <f>$X$19*$K$19</f>
        <v>0</v>
      </c>
      <c r="Z19" s="80">
        <v>0</v>
      </c>
      <c r="AA19" s="81">
        <f>$Z$19*$K$19</f>
        <v>0</v>
      </c>
      <c r="AR19" s="2" t="s">
        <v>72</v>
      </c>
      <c r="AT19" s="2" t="s">
        <v>68</v>
      </c>
      <c r="AU19" s="2" t="s">
        <v>43</v>
      </c>
      <c r="AY19" s="2" t="s">
        <v>67</v>
      </c>
      <c r="BE19" s="82">
        <f>IF($U$19="základná",$N$19,0)</f>
        <v>0</v>
      </c>
      <c r="BF19" s="82">
        <f>IF($U$19="znížená",$N$19,0)</f>
        <v>0</v>
      </c>
      <c r="BG19" s="82">
        <f>IF($U$19="zákl. prenesená",$N$19,0)</f>
        <v>0</v>
      </c>
      <c r="BH19" s="82">
        <f>IF($U$19="zníž. prenesená",$N$19,0)</f>
        <v>0</v>
      </c>
      <c r="BI19" s="82">
        <f>IF($U$19="nulová",$N$19,0)</f>
        <v>0</v>
      </c>
      <c r="BJ19" s="2" t="s">
        <v>43</v>
      </c>
      <c r="BK19" s="83">
        <f>ROUND($L$19*$K$19,3)</f>
        <v>0</v>
      </c>
      <c r="BL19" s="2" t="s">
        <v>72</v>
      </c>
    </row>
    <row r="20" spans="2:64" s="2" customFormat="1" ht="15.75" customHeight="1" x14ac:dyDescent="0.35">
      <c r="B20" s="6"/>
      <c r="C20" s="75" t="s">
        <v>78</v>
      </c>
      <c r="D20" s="84" t="s">
        <v>73</v>
      </c>
      <c r="E20" s="85" t="s">
        <v>82</v>
      </c>
      <c r="F20" s="160" t="s">
        <v>83</v>
      </c>
      <c r="G20" s="161"/>
      <c r="H20" s="161"/>
      <c r="I20" s="161"/>
      <c r="J20" s="86" t="s">
        <v>71</v>
      </c>
      <c r="K20" s="87">
        <v>2</v>
      </c>
      <c r="L20" s="172">
        <v>0</v>
      </c>
      <c r="M20" s="173"/>
      <c r="N20" s="162">
        <f>ROUND($L$20*$K$20,3)</f>
        <v>0</v>
      </c>
      <c r="O20" s="159"/>
      <c r="P20" s="159"/>
      <c r="Q20" s="159"/>
      <c r="R20" s="8"/>
      <c r="T20" s="79"/>
      <c r="U20" s="9" t="s">
        <v>8</v>
      </c>
      <c r="V20" s="80">
        <v>0</v>
      </c>
      <c r="W20" s="80">
        <f>$V$20*$K$20</f>
        <v>0</v>
      </c>
      <c r="X20" s="80">
        <v>0</v>
      </c>
      <c r="Y20" s="80">
        <f>$X$20*$K$20</f>
        <v>0</v>
      </c>
      <c r="Z20" s="80">
        <v>0</v>
      </c>
      <c r="AA20" s="81">
        <f>$Z$20*$K$20</f>
        <v>0</v>
      </c>
      <c r="AR20" s="2" t="s">
        <v>76</v>
      </c>
      <c r="AT20" s="2" t="s">
        <v>73</v>
      </c>
      <c r="AU20" s="2" t="s">
        <v>43</v>
      </c>
      <c r="AY20" s="2" t="s">
        <v>67</v>
      </c>
      <c r="BE20" s="82">
        <f>IF($U$20="základná",$N$20,0)</f>
        <v>0</v>
      </c>
      <c r="BF20" s="82">
        <f>IF($U$20="znížená",$N$20,0)</f>
        <v>0</v>
      </c>
      <c r="BG20" s="82">
        <f>IF($U$20="zákl. prenesená",$N$20,0)</f>
        <v>0</v>
      </c>
      <c r="BH20" s="82">
        <f>IF($U$20="zníž. prenesená",$N$20,0)</f>
        <v>0</v>
      </c>
      <c r="BI20" s="82">
        <f>IF($U$20="nulová",$N$20,0)</f>
        <v>0</v>
      </c>
      <c r="BJ20" s="2" t="s">
        <v>43</v>
      </c>
      <c r="BK20" s="83">
        <f>ROUND($L$20*$K$20,3)</f>
        <v>0</v>
      </c>
      <c r="BL20" s="2" t="s">
        <v>76</v>
      </c>
    </row>
    <row r="21" spans="2:64" s="2" customFormat="1" ht="27" customHeight="1" x14ac:dyDescent="0.35">
      <c r="B21" s="6"/>
      <c r="C21" s="75" t="s">
        <v>81</v>
      </c>
      <c r="D21" s="75" t="s">
        <v>68</v>
      </c>
      <c r="E21" s="76" t="s">
        <v>94</v>
      </c>
      <c r="F21" s="171" t="s">
        <v>95</v>
      </c>
      <c r="G21" s="159"/>
      <c r="H21" s="159"/>
      <c r="I21" s="159"/>
      <c r="J21" s="77" t="s">
        <v>71</v>
      </c>
      <c r="K21" s="78">
        <v>46</v>
      </c>
      <c r="L21" s="174">
        <v>0</v>
      </c>
      <c r="M21" s="175"/>
      <c r="N21" s="158">
        <f>ROUND($L$21*$K$21,3)</f>
        <v>0</v>
      </c>
      <c r="O21" s="159"/>
      <c r="P21" s="159"/>
      <c r="Q21" s="159"/>
      <c r="R21" s="8"/>
      <c r="T21" s="79"/>
      <c r="U21" s="9" t="s">
        <v>8</v>
      </c>
      <c r="V21" s="80">
        <v>0.22800000000000001</v>
      </c>
      <c r="W21" s="80">
        <f>$V$21*$K$21</f>
        <v>10.488</v>
      </c>
      <c r="X21" s="80">
        <v>0</v>
      </c>
      <c r="Y21" s="80">
        <f>$X$21*$K$21</f>
        <v>0</v>
      </c>
      <c r="Z21" s="80">
        <v>0</v>
      </c>
      <c r="AA21" s="81">
        <f>$Z$21*$K$21</f>
        <v>0</v>
      </c>
      <c r="AR21" s="2" t="s">
        <v>72</v>
      </c>
      <c r="AT21" s="2" t="s">
        <v>68</v>
      </c>
      <c r="AU21" s="2" t="s">
        <v>43</v>
      </c>
      <c r="AY21" s="2" t="s">
        <v>67</v>
      </c>
      <c r="BE21" s="82">
        <f>IF($U$21="základná",$N$21,0)</f>
        <v>0</v>
      </c>
      <c r="BF21" s="82">
        <f>IF($U$21="znížená",$N$21,0)</f>
        <v>0</v>
      </c>
      <c r="BG21" s="82">
        <f>IF($U$21="zákl. prenesená",$N$21,0)</f>
        <v>0</v>
      </c>
      <c r="BH21" s="82">
        <f>IF($U$21="zníž. prenesená",$N$21,0)</f>
        <v>0</v>
      </c>
      <c r="BI21" s="82">
        <f>IF($U$21="nulová",$N$21,0)</f>
        <v>0</v>
      </c>
      <c r="BJ21" s="2" t="s">
        <v>43</v>
      </c>
      <c r="BK21" s="83">
        <f>ROUND($L$21*$K$21,3)</f>
        <v>0</v>
      </c>
      <c r="BL21" s="2" t="s">
        <v>72</v>
      </c>
    </row>
    <row r="22" spans="2:64" s="2" customFormat="1" ht="15.75" customHeight="1" x14ac:dyDescent="0.35">
      <c r="B22" s="6"/>
      <c r="C22" s="75" t="s">
        <v>84</v>
      </c>
      <c r="D22" s="75" t="s">
        <v>68</v>
      </c>
      <c r="E22" s="76" t="s">
        <v>97</v>
      </c>
      <c r="F22" s="171" t="s">
        <v>98</v>
      </c>
      <c r="G22" s="159"/>
      <c r="H22" s="159"/>
      <c r="I22" s="159"/>
      <c r="J22" s="77" t="s">
        <v>71</v>
      </c>
      <c r="K22" s="78">
        <v>1</v>
      </c>
      <c r="L22" s="174">
        <v>0</v>
      </c>
      <c r="M22" s="175"/>
      <c r="N22" s="158">
        <f>ROUND($L$22*$K$22,3)</f>
        <v>0</v>
      </c>
      <c r="O22" s="159"/>
      <c r="P22" s="159"/>
      <c r="Q22" s="159"/>
      <c r="R22" s="8"/>
      <c r="T22" s="79"/>
      <c r="U22" s="9" t="s">
        <v>8</v>
      </c>
      <c r="V22" s="80">
        <v>0.188</v>
      </c>
      <c r="W22" s="80">
        <f>$V$22*$K$22</f>
        <v>0.188</v>
      </c>
      <c r="X22" s="80">
        <v>0</v>
      </c>
      <c r="Y22" s="80">
        <f>$X$22*$K$22</f>
        <v>0</v>
      </c>
      <c r="Z22" s="80">
        <v>0</v>
      </c>
      <c r="AA22" s="81">
        <f>$Z$22*$K$22</f>
        <v>0</v>
      </c>
      <c r="AR22" s="2" t="s">
        <v>72</v>
      </c>
      <c r="AT22" s="2" t="s">
        <v>68</v>
      </c>
      <c r="AU22" s="2" t="s">
        <v>43</v>
      </c>
      <c r="AY22" s="2" t="s">
        <v>67</v>
      </c>
      <c r="BE22" s="82">
        <f>IF($U$22="základná",$N$22,0)</f>
        <v>0</v>
      </c>
      <c r="BF22" s="82">
        <f>IF($U$22="znížená",$N$22,0)</f>
        <v>0</v>
      </c>
      <c r="BG22" s="82">
        <f>IF($U$22="zákl. prenesená",$N$22,0)</f>
        <v>0</v>
      </c>
      <c r="BH22" s="82">
        <f>IF($U$22="zníž. prenesená",$N$22,0)</f>
        <v>0</v>
      </c>
      <c r="BI22" s="82">
        <f>IF($U$22="nulová",$N$22,0)</f>
        <v>0</v>
      </c>
      <c r="BJ22" s="2" t="s">
        <v>43</v>
      </c>
      <c r="BK22" s="83">
        <f>ROUND($L$22*$K$22,3)</f>
        <v>0</v>
      </c>
      <c r="BL22" s="2" t="s">
        <v>72</v>
      </c>
    </row>
    <row r="23" spans="2:64" s="2" customFormat="1" ht="27" customHeight="1" x14ac:dyDescent="0.35">
      <c r="B23" s="6"/>
      <c r="C23" s="75" t="s">
        <v>87</v>
      </c>
      <c r="D23" s="84" t="s">
        <v>73</v>
      </c>
      <c r="E23" s="85" t="s">
        <v>100</v>
      </c>
      <c r="F23" s="160" t="s">
        <v>101</v>
      </c>
      <c r="G23" s="161"/>
      <c r="H23" s="161"/>
      <c r="I23" s="161"/>
      <c r="J23" s="86" t="s">
        <v>71</v>
      </c>
      <c r="K23" s="87">
        <v>1</v>
      </c>
      <c r="L23" s="172">
        <v>0</v>
      </c>
      <c r="M23" s="173"/>
      <c r="N23" s="162">
        <f>ROUND($L$23*$K$23,3)</f>
        <v>0</v>
      </c>
      <c r="O23" s="159"/>
      <c r="P23" s="159"/>
      <c r="Q23" s="159"/>
      <c r="R23" s="8"/>
      <c r="T23" s="79"/>
      <c r="U23" s="9" t="s">
        <v>8</v>
      </c>
      <c r="V23" s="80">
        <v>0</v>
      </c>
      <c r="W23" s="80">
        <f>$V$23*$K$23</f>
        <v>0</v>
      </c>
      <c r="X23" s="80">
        <v>0</v>
      </c>
      <c r="Y23" s="80">
        <f>$X$23*$K$23</f>
        <v>0</v>
      </c>
      <c r="Z23" s="80">
        <v>0</v>
      </c>
      <c r="AA23" s="81">
        <f>$Z$23*$K$23</f>
        <v>0</v>
      </c>
      <c r="AR23" s="2" t="s">
        <v>76</v>
      </c>
      <c r="AT23" s="2" t="s">
        <v>73</v>
      </c>
      <c r="AU23" s="2" t="s">
        <v>43</v>
      </c>
      <c r="AY23" s="2" t="s">
        <v>67</v>
      </c>
      <c r="BE23" s="82">
        <f>IF($U$23="základná",$N$23,0)</f>
        <v>0</v>
      </c>
      <c r="BF23" s="82">
        <f>IF($U$23="znížená",$N$23,0)</f>
        <v>0</v>
      </c>
      <c r="BG23" s="82">
        <f>IF($U$23="zákl. prenesená",$N$23,0)</f>
        <v>0</v>
      </c>
      <c r="BH23" s="82">
        <f>IF($U$23="zníž. prenesená",$N$23,0)</f>
        <v>0</v>
      </c>
      <c r="BI23" s="82">
        <f>IF($U$23="nulová",$N$23,0)</f>
        <v>0</v>
      </c>
      <c r="BJ23" s="2" t="s">
        <v>43</v>
      </c>
      <c r="BK23" s="83">
        <f>ROUND($L$23*$K$23,3)</f>
        <v>0</v>
      </c>
      <c r="BL23" s="2" t="s">
        <v>76</v>
      </c>
    </row>
    <row r="24" spans="2:64" s="2" customFormat="1" ht="15.75" customHeight="1" x14ac:dyDescent="0.35">
      <c r="B24" s="6"/>
      <c r="C24" s="75" t="s">
        <v>90</v>
      </c>
      <c r="D24" s="75" t="s">
        <v>68</v>
      </c>
      <c r="E24" s="76" t="s">
        <v>103</v>
      </c>
      <c r="F24" s="171" t="s">
        <v>104</v>
      </c>
      <c r="G24" s="159"/>
      <c r="H24" s="159"/>
      <c r="I24" s="159"/>
      <c r="J24" s="77" t="s">
        <v>71</v>
      </c>
      <c r="K24" s="78">
        <v>23</v>
      </c>
      <c r="L24" s="174">
        <v>0</v>
      </c>
      <c r="M24" s="175"/>
      <c r="N24" s="158">
        <f>ROUND($L$24*$K$24,3)</f>
        <v>0</v>
      </c>
      <c r="O24" s="159"/>
      <c r="P24" s="159"/>
      <c r="Q24" s="159"/>
      <c r="R24" s="8"/>
      <c r="T24" s="79"/>
      <c r="U24" s="9" t="s">
        <v>8</v>
      </c>
      <c r="V24" s="80">
        <v>0.873</v>
      </c>
      <c r="W24" s="80">
        <f>$V$24*$K$24</f>
        <v>20.079000000000001</v>
      </c>
      <c r="X24" s="80">
        <v>0</v>
      </c>
      <c r="Y24" s="80">
        <f>$X$24*$K$24</f>
        <v>0</v>
      </c>
      <c r="Z24" s="80">
        <v>0</v>
      </c>
      <c r="AA24" s="81">
        <f>$Z$24*$K$24</f>
        <v>0</v>
      </c>
      <c r="AR24" s="2" t="s">
        <v>72</v>
      </c>
      <c r="AT24" s="2" t="s">
        <v>68</v>
      </c>
      <c r="AU24" s="2" t="s">
        <v>43</v>
      </c>
      <c r="AY24" s="2" t="s">
        <v>67</v>
      </c>
      <c r="BE24" s="82">
        <f>IF($U$24="základná",$N$24,0)</f>
        <v>0</v>
      </c>
      <c r="BF24" s="82">
        <f>IF($U$24="znížená",$N$24,0)</f>
        <v>0</v>
      </c>
      <c r="BG24" s="82">
        <f>IF($U$24="zákl. prenesená",$N$24,0)</f>
        <v>0</v>
      </c>
      <c r="BH24" s="82">
        <f>IF($U$24="zníž. prenesená",$N$24,0)</f>
        <v>0</v>
      </c>
      <c r="BI24" s="82">
        <f>IF($U$24="nulová",$N$24,0)</f>
        <v>0</v>
      </c>
      <c r="BJ24" s="2" t="s">
        <v>43</v>
      </c>
      <c r="BK24" s="83">
        <f>ROUND($L$24*$K$24,3)</f>
        <v>0</v>
      </c>
      <c r="BL24" s="2" t="s">
        <v>72</v>
      </c>
    </row>
    <row r="25" spans="2:64" s="2" customFormat="1" ht="27" customHeight="1" x14ac:dyDescent="0.35">
      <c r="B25" s="6"/>
      <c r="C25" s="75" t="s">
        <v>93</v>
      </c>
      <c r="D25" s="84" t="s">
        <v>73</v>
      </c>
      <c r="E25" s="85" t="s">
        <v>109</v>
      </c>
      <c r="F25" s="160" t="s">
        <v>110</v>
      </c>
      <c r="G25" s="161"/>
      <c r="H25" s="161"/>
      <c r="I25" s="161"/>
      <c r="J25" s="86" t="s">
        <v>71</v>
      </c>
      <c r="K25" s="87">
        <v>23</v>
      </c>
      <c r="L25" s="172">
        <v>0</v>
      </c>
      <c r="M25" s="173"/>
      <c r="N25" s="162">
        <f>ROUND($L$25*$K$25,3)</f>
        <v>0</v>
      </c>
      <c r="O25" s="159"/>
      <c r="P25" s="159"/>
      <c r="Q25" s="159"/>
      <c r="R25" s="8"/>
      <c r="T25" s="79"/>
      <c r="U25" s="9" t="s">
        <v>8</v>
      </c>
      <c r="V25" s="80">
        <v>0</v>
      </c>
      <c r="W25" s="80">
        <f>$V$25*$K$25</f>
        <v>0</v>
      </c>
      <c r="X25" s="80">
        <v>0</v>
      </c>
      <c r="Y25" s="80">
        <f>$X$25*$K$25</f>
        <v>0</v>
      </c>
      <c r="Z25" s="80">
        <v>0</v>
      </c>
      <c r="AA25" s="81">
        <f>$Z$25*$K$25</f>
        <v>0</v>
      </c>
      <c r="AR25" s="2" t="s">
        <v>76</v>
      </c>
      <c r="AT25" s="2" t="s">
        <v>73</v>
      </c>
      <c r="AU25" s="2" t="s">
        <v>43</v>
      </c>
      <c r="AY25" s="2" t="s">
        <v>67</v>
      </c>
      <c r="BE25" s="82">
        <f>IF($U$25="základná",$N$25,0)</f>
        <v>0</v>
      </c>
      <c r="BF25" s="82">
        <f>IF($U$25="znížená",$N$25,0)</f>
        <v>0</v>
      </c>
      <c r="BG25" s="82">
        <f>IF($U$25="zákl. prenesená",$N$25,0)</f>
        <v>0</v>
      </c>
      <c r="BH25" s="82">
        <f>IF($U$25="zníž. prenesená",$N$25,0)</f>
        <v>0</v>
      </c>
      <c r="BI25" s="82">
        <f>IF($U$25="nulová",$N$25,0)</f>
        <v>0</v>
      </c>
      <c r="BJ25" s="2" t="s">
        <v>43</v>
      </c>
      <c r="BK25" s="83">
        <f>ROUND($L$25*$K$25,3)</f>
        <v>0</v>
      </c>
      <c r="BL25" s="2" t="s">
        <v>76</v>
      </c>
    </row>
    <row r="26" spans="2:64" s="2" customFormat="1" ht="15.75" customHeight="1" x14ac:dyDescent="0.35">
      <c r="B26" s="6"/>
      <c r="C26" s="75" t="s">
        <v>96</v>
      </c>
      <c r="D26" s="75" t="s">
        <v>68</v>
      </c>
      <c r="E26" s="76" t="s">
        <v>115</v>
      </c>
      <c r="F26" s="171" t="s">
        <v>116</v>
      </c>
      <c r="G26" s="159"/>
      <c r="H26" s="159"/>
      <c r="I26" s="159"/>
      <c r="J26" s="77" t="s">
        <v>71</v>
      </c>
      <c r="K26" s="78">
        <v>20</v>
      </c>
      <c r="L26" s="174">
        <v>0</v>
      </c>
      <c r="M26" s="175"/>
      <c r="N26" s="158">
        <f>ROUND($L$26*$K$26,3)</f>
        <v>0</v>
      </c>
      <c r="O26" s="159"/>
      <c r="P26" s="159"/>
      <c r="Q26" s="159"/>
      <c r="R26" s="8"/>
      <c r="T26" s="79"/>
      <c r="U26" s="9" t="s">
        <v>8</v>
      </c>
      <c r="V26" s="80">
        <v>1.2869999999999999</v>
      </c>
      <c r="W26" s="80">
        <f>$V$26*$K$26</f>
        <v>25.74</v>
      </c>
      <c r="X26" s="80">
        <v>0</v>
      </c>
      <c r="Y26" s="80">
        <f>$X$26*$K$26</f>
        <v>0</v>
      </c>
      <c r="Z26" s="80">
        <v>0</v>
      </c>
      <c r="AA26" s="81">
        <f>$Z$26*$K$26</f>
        <v>0</v>
      </c>
      <c r="AR26" s="2" t="s">
        <v>72</v>
      </c>
      <c r="AT26" s="2" t="s">
        <v>68</v>
      </c>
      <c r="AU26" s="2" t="s">
        <v>43</v>
      </c>
      <c r="AY26" s="2" t="s">
        <v>67</v>
      </c>
      <c r="BE26" s="82">
        <f>IF($U$26="základná",$N$26,0)</f>
        <v>0</v>
      </c>
      <c r="BF26" s="82">
        <f>IF($U$26="znížená",$N$26,0)</f>
        <v>0</v>
      </c>
      <c r="BG26" s="82">
        <f>IF($U$26="zákl. prenesená",$N$26,0)</f>
        <v>0</v>
      </c>
      <c r="BH26" s="82">
        <f>IF($U$26="zníž. prenesená",$N$26,0)</f>
        <v>0</v>
      </c>
      <c r="BI26" s="82">
        <f>IF($U$26="nulová",$N$26,0)</f>
        <v>0</v>
      </c>
      <c r="BJ26" s="2" t="s">
        <v>43</v>
      </c>
      <c r="BK26" s="83">
        <f>ROUND($L$26*$K$26,3)</f>
        <v>0</v>
      </c>
      <c r="BL26" s="2" t="s">
        <v>72</v>
      </c>
    </row>
    <row r="27" spans="2:64" s="2" customFormat="1" ht="15.75" customHeight="1" x14ac:dyDescent="0.35">
      <c r="B27" s="6"/>
      <c r="C27" s="75" t="s">
        <v>99</v>
      </c>
      <c r="D27" s="84" t="s">
        <v>73</v>
      </c>
      <c r="E27" s="85" t="s">
        <v>117</v>
      </c>
      <c r="F27" s="160" t="s">
        <v>118</v>
      </c>
      <c r="G27" s="161"/>
      <c r="H27" s="161"/>
      <c r="I27" s="161"/>
      <c r="J27" s="86" t="s">
        <v>71</v>
      </c>
      <c r="K27" s="87">
        <v>20</v>
      </c>
      <c r="L27" s="172">
        <v>0</v>
      </c>
      <c r="M27" s="173"/>
      <c r="N27" s="162">
        <f>ROUND($L$27*$K$27,3)</f>
        <v>0</v>
      </c>
      <c r="O27" s="159"/>
      <c r="P27" s="159"/>
      <c r="Q27" s="159"/>
      <c r="R27" s="8"/>
      <c r="T27" s="79"/>
      <c r="U27" s="9" t="s">
        <v>8</v>
      </c>
      <c r="V27" s="80">
        <v>0</v>
      </c>
      <c r="W27" s="80">
        <f>$V$27*$K$27</f>
        <v>0</v>
      </c>
      <c r="X27" s="80">
        <v>0</v>
      </c>
      <c r="Y27" s="80">
        <f>$X$27*$K$27</f>
        <v>0</v>
      </c>
      <c r="Z27" s="80">
        <v>0</v>
      </c>
      <c r="AA27" s="81">
        <f>$Z$27*$K$27</f>
        <v>0</v>
      </c>
      <c r="AR27" s="2" t="s">
        <v>76</v>
      </c>
      <c r="AT27" s="2" t="s">
        <v>73</v>
      </c>
      <c r="AU27" s="2" t="s">
        <v>43</v>
      </c>
      <c r="AY27" s="2" t="s">
        <v>67</v>
      </c>
      <c r="BE27" s="82">
        <f>IF($U$27="základná",$N$27,0)</f>
        <v>0</v>
      </c>
      <c r="BF27" s="82">
        <f>IF($U$27="znížená",$N$27,0)</f>
        <v>0</v>
      </c>
      <c r="BG27" s="82">
        <f>IF($U$27="zákl. prenesená",$N$27,0)</f>
        <v>0</v>
      </c>
      <c r="BH27" s="82">
        <f>IF($U$27="zníž. prenesená",$N$27,0)</f>
        <v>0</v>
      </c>
      <c r="BI27" s="82">
        <f>IF($U$27="nulová",$N$27,0)</f>
        <v>0</v>
      </c>
      <c r="BJ27" s="2" t="s">
        <v>43</v>
      </c>
      <c r="BK27" s="83">
        <f>ROUND($L$27*$K$27,3)</f>
        <v>0</v>
      </c>
      <c r="BL27" s="2" t="s">
        <v>76</v>
      </c>
    </row>
    <row r="28" spans="2:64" s="2" customFormat="1" ht="15.75" customHeight="1" x14ac:dyDescent="0.35">
      <c r="B28" s="6"/>
      <c r="C28" s="75" t="s">
        <v>102</v>
      </c>
      <c r="D28" s="75" t="s">
        <v>68</v>
      </c>
      <c r="E28" s="76" t="s">
        <v>120</v>
      </c>
      <c r="F28" s="171" t="s">
        <v>121</v>
      </c>
      <c r="G28" s="159"/>
      <c r="H28" s="159"/>
      <c r="I28" s="159"/>
      <c r="J28" s="77" t="s">
        <v>71</v>
      </c>
      <c r="K28" s="78">
        <v>1</v>
      </c>
      <c r="L28" s="174">
        <v>0</v>
      </c>
      <c r="M28" s="175"/>
      <c r="N28" s="158">
        <f>ROUND($L$28*$K$28,3)</f>
        <v>0</v>
      </c>
      <c r="O28" s="159"/>
      <c r="P28" s="159"/>
      <c r="Q28" s="159"/>
      <c r="R28" s="8"/>
      <c r="T28" s="79"/>
      <c r="U28" s="9" t="s">
        <v>8</v>
      </c>
      <c r="V28" s="80">
        <v>1.3340000000000001</v>
      </c>
      <c r="W28" s="80">
        <f>$V$28*$K$28</f>
        <v>1.3340000000000001</v>
      </c>
      <c r="X28" s="80">
        <v>0</v>
      </c>
      <c r="Y28" s="80">
        <f>$X$28*$K$28</f>
        <v>0</v>
      </c>
      <c r="Z28" s="80">
        <v>0</v>
      </c>
      <c r="AA28" s="81">
        <f>$Z$28*$K$28</f>
        <v>0</v>
      </c>
      <c r="AR28" s="2" t="s">
        <v>72</v>
      </c>
      <c r="AT28" s="2" t="s">
        <v>68</v>
      </c>
      <c r="AU28" s="2" t="s">
        <v>43</v>
      </c>
      <c r="AY28" s="2" t="s">
        <v>67</v>
      </c>
      <c r="BE28" s="82">
        <f>IF($U$28="základná",$N$28,0)</f>
        <v>0</v>
      </c>
      <c r="BF28" s="82">
        <f>IF($U$28="znížená",$N$28,0)</f>
        <v>0</v>
      </c>
      <c r="BG28" s="82">
        <f>IF($U$28="zákl. prenesená",$N$28,0)</f>
        <v>0</v>
      </c>
      <c r="BH28" s="82">
        <f>IF($U$28="zníž. prenesená",$N$28,0)</f>
        <v>0</v>
      </c>
      <c r="BI28" s="82">
        <f>IF($U$28="nulová",$N$28,0)</f>
        <v>0</v>
      </c>
      <c r="BJ28" s="2" t="s">
        <v>43</v>
      </c>
      <c r="BK28" s="83">
        <f>ROUND($L$28*$K$28,3)</f>
        <v>0</v>
      </c>
      <c r="BL28" s="2" t="s">
        <v>72</v>
      </c>
    </row>
    <row r="29" spans="2:64" s="2" customFormat="1" ht="15.75" customHeight="1" x14ac:dyDescent="0.35">
      <c r="B29" s="6"/>
      <c r="C29" s="75">
        <v>13</v>
      </c>
      <c r="D29" s="84" t="s">
        <v>73</v>
      </c>
      <c r="E29" s="85" t="s">
        <v>123</v>
      </c>
      <c r="F29" s="160" t="s">
        <v>124</v>
      </c>
      <c r="G29" s="161"/>
      <c r="H29" s="161"/>
      <c r="I29" s="161"/>
      <c r="J29" s="86" t="s">
        <v>71</v>
      </c>
      <c r="K29" s="87">
        <v>1</v>
      </c>
      <c r="L29" s="172">
        <v>0</v>
      </c>
      <c r="M29" s="173"/>
      <c r="N29" s="162">
        <f>ROUND($L$29*$K$29,3)</f>
        <v>0</v>
      </c>
      <c r="O29" s="159"/>
      <c r="P29" s="159"/>
      <c r="Q29" s="159"/>
      <c r="R29" s="8"/>
      <c r="T29" s="79"/>
      <c r="U29" s="9" t="s">
        <v>8</v>
      </c>
      <c r="V29" s="80">
        <v>0</v>
      </c>
      <c r="W29" s="80">
        <f>$V$29*$K$29</f>
        <v>0</v>
      </c>
      <c r="X29" s="80">
        <v>0</v>
      </c>
      <c r="Y29" s="80">
        <f>$X$29*$K$29</f>
        <v>0</v>
      </c>
      <c r="Z29" s="80">
        <v>0</v>
      </c>
      <c r="AA29" s="81">
        <f>$Z$29*$K$29</f>
        <v>0</v>
      </c>
      <c r="AR29" s="2" t="s">
        <v>76</v>
      </c>
      <c r="AT29" s="2" t="s">
        <v>73</v>
      </c>
      <c r="AU29" s="2" t="s">
        <v>43</v>
      </c>
      <c r="AY29" s="2" t="s">
        <v>67</v>
      </c>
      <c r="BE29" s="82">
        <f>IF($U$29="základná",$N$29,0)</f>
        <v>0</v>
      </c>
      <c r="BF29" s="82">
        <f>IF($U$29="znížená",$N$29,0)</f>
        <v>0</v>
      </c>
      <c r="BG29" s="82">
        <f>IF($U$29="zákl. prenesená",$N$29,0)</f>
        <v>0</v>
      </c>
      <c r="BH29" s="82">
        <f>IF($U$29="zníž. prenesená",$N$29,0)</f>
        <v>0</v>
      </c>
      <c r="BI29" s="82">
        <f>IF($U$29="nulová",$N$29,0)</f>
        <v>0</v>
      </c>
      <c r="BJ29" s="2" t="s">
        <v>43</v>
      </c>
      <c r="BK29" s="83">
        <f>ROUND($L$29*$K$29,3)</f>
        <v>0</v>
      </c>
      <c r="BL29" s="2" t="s">
        <v>76</v>
      </c>
    </row>
    <row r="30" spans="2:64" s="2" customFormat="1" ht="27" customHeight="1" x14ac:dyDescent="0.35">
      <c r="B30" s="6"/>
      <c r="C30" s="75">
        <v>14</v>
      </c>
      <c r="D30" s="75" t="s">
        <v>68</v>
      </c>
      <c r="E30" s="76" t="s">
        <v>126</v>
      </c>
      <c r="F30" s="171" t="s">
        <v>127</v>
      </c>
      <c r="G30" s="159"/>
      <c r="H30" s="159"/>
      <c r="I30" s="159"/>
      <c r="J30" s="77" t="s">
        <v>128</v>
      </c>
      <c r="K30" s="78">
        <v>276</v>
      </c>
      <c r="L30" s="174">
        <v>0</v>
      </c>
      <c r="M30" s="175"/>
      <c r="N30" s="158">
        <f>ROUND($L$30*$K$30,3)</f>
        <v>0</v>
      </c>
      <c r="O30" s="159"/>
      <c r="P30" s="159"/>
      <c r="Q30" s="159"/>
      <c r="R30" s="8"/>
      <c r="T30" s="79"/>
      <c r="U30" s="9" t="s">
        <v>8</v>
      </c>
      <c r="V30" s="80">
        <v>4.2999999999999997E-2</v>
      </c>
      <c r="W30" s="80">
        <f>$V$30*$K$30</f>
        <v>11.867999999999999</v>
      </c>
      <c r="X30" s="80">
        <v>0</v>
      </c>
      <c r="Y30" s="80">
        <f>$X$30*$K$30</f>
        <v>0</v>
      </c>
      <c r="Z30" s="80">
        <v>0</v>
      </c>
      <c r="AA30" s="81">
        <f>$Z$30*$K$30</f>
        <v>0</v>
      </c>
      <c r="AR30" s="2" t="s">
        <v>72</v>
      </c>
      <c r="AT30" s="2" t="s">
        <v>68</v>
      </c>
      <c r="AU30" s="2" t="s">
        <v>43</v>
      </c>
      <c r="AY30" s="2" t="s">
        <v>67</v>
      </c>
      <c r="BE30" s="82">
        <f>IF($U$30="základná",$N$30,0)</f>
        <v>0</v>
      </c>
      <c r="BF30" s="82">
        <f>IF($U$30="znížená",$N$30,0)</f>
        <v>0</v>
      </c>
      <c r="BG30" s="82">
        <f>IF($U$30="zákl. prenesená",$N$30,0)</f>
        <v>0</v>
      </c>
      <c r="BH30" s="82">
        <f>IF($U$30="zníž. prenesená",$N$30,0)</f>
        <v>0</v>
      </c>
      <c r="BI30" s="82">
        <f>IF($U$30="nulová",$N$30,0)</f>
        <v>0</v>
      </c>
      <c r="BJ30" s="2" t="s">
        <v>43</v>
      </c>
      <c r="BK30" s="83">
        <f>ROUND($L$30*$K$30,3)</f>
        <v>0</v>
      </c>
      <c r="BL30" s="2" t="s">
        <v>72</v>
      </c>
    </row>
    <row r="31" spans="2:64" s="2" customFormat="1" ht="15.75" customHeight="1" x14ac:dyDescent="0.35">
      <c r="B31" s="6"/>
      <c r="C31" s="75">
        <v>15</v>
      </c>
      <c r="D31" s="84" t="s">
        <v>73</v>
      </c>
      <c r="E31" s="85" t="s">
        <v>130</v>
      </c>
      <c r="F31" s="160" t="s">
        <v>131</v>
      </c>
      <c r="G31" s="161"/>
      <c r="H31" s="161"/>
      <c r="I31" s="161"/>
      <c r="J31" s="86" t="s">
        <v>128</v>
      </c>
      <c r="K31" s="87">
        <v>276</v>
      </c>
      <c r="L31" s="172">
        <v>0</v>
      </c>
      <c r="M31" s="173"/>
      <c r="N31" s="162">
        <f>ROUND($L$31*$K$31,3)</f>
        <v>0</v>
      </c>
      <c r="O31" s="159"/>
      <c r="P31" s="159"/>
      <c r="Q31" s="159"/>
      <c r="R31" s="8"/>
      <c r="T31" s="79"/>
      <c r="U31" s="9" t="s">
        <v>8</v>
      </c>
      <c r="V31" s="80">
        <v>0</v>
      </c>
      <c r="W31" s="80">
        <f>$V$31*$K$31</f>
        <v>0</v>
      </c>
      <c r="X31" s="80">
        <v>0</v>
      </c>
      <c r="Y31" s="80">
        <f>$X$31*$K$31</f>
        <v>0</v>
      </c>
      <c r="Z31" s="80">
        <v>0</v>
      </c>
      <c r="AA31" s="81">
        <f>$Z$31*$K$31</f>
        <v>0</v>
      </c>
      <c r="AR31" s="2" t="s">
        <v>76</v>
      </c>
      <c r="AT31" s="2" t="s">
        <v>73</v>
      </c>
      <c r="AU31" s="2" t="s">
        <v>43</v>
      </c>
      <c r="AY31" s="2" t="s">
        <v>67</v>
      </c>
      <c r="BE31" s="82">
        <f>IF($U$31="základná",$N$31,0)</f>
        <v>0</v>
      </c>
      <c r="BF31" s="82">
        <f>IF($U$31="znížená",$N$31,0)</f>
        <v>0</v>
      </c>
      <c r="BG31" s="82">
        <f>IF($U$31="zákl. prenesená",$N$31,0)</f>
        <v>0</v>
      </c>
      <c r="BH31" s="82">
        <f>IF($U$31="zníž. prenesená",$N$31,0)</f>
        <v>0</v>
      </c>
      <c r="BI31" s="82">
        <f>IF($U$31="nulová",$N$31,0)</f>
        <v>0</v>
      </c>
      <c r="BJ31" s="2" t="s">
        <v>43</v>
      </c>
      <c r="BK31" s="83">
        <f>ROUND($L$31*$K$31,3)</f>
        <v>0</v>
      </c>
      <c r="BL31" s="2" t="s">
        <v>76</v>
      </c>
    </row>
    <row r="32" spans="2:64" s="2" customFormat="1" ht="15.75" customHeight="1" x14ac:dyDescent="0.35">
      <c r="B32" s="6"/>
      <c r="C32" s="75">
        <v>16</v>
      </c>
      <c r="D32" s="75" t="s">
        <v>68</v>
      </c>
      <c r="E32" s="76" t="s">
        <v>133</v>
      </c>
      <c r="F32" s="171" t="s">
        <v>134</v>
      </c>
      <c r="G32" s="159"/>
      <c r="H32" s="159"/>
      <c r="I32" s="159"/>
      <c r="J32" s="77" t="s">
        <v>71</v>
      </c>
      <c r="K32" s="78">
        <v>23</v>
      </c>
      <c r="L32" s="174">
        <v>0</v>
      </c>
      <c r="M32" s="175"/>
      <c r="N32" s="158">
        <f>ROUND($L$32*$K$32,3)</f>
        <v>0</v>
      </c>
      <c r="O32" s="159"/>
      <c r="P32" s="159"/>
      <c r="Q32" s="159"/>
      <c r="R32" s="8"/>
      <c r="T32" s="79"/>
      <c r="U32" s="9" t="s">
        <v>8</v>
      </c>
      <c r="V32" s="80">
        <v>0.873</v>
      </c>
      <c r="W32" s="80">
        <f>$V$32*$K$32</f>
        <v>20.079000000000001</v>
      </c>
      <c r="X32" s="80">
        <v>0</v>
      </c>
      <c r="Y32" s="80">
        <f>$X$32*$K$32</f>
        <v>0</v>
      </c>
      <c r="Z32" s="80">
        <v>0</v>
      </c>
      <c r="AA32" s="81">
        <f>$Z$32*$K$32</f>
        <v>0</v>
      </c>
      <c r="AR32" s="2" t="s">
        <v>72</v>
      </c>
      <c r="AT32" s="2" t="s">
        <v>68</v>
      </c>
      <c r="AU32" s="2" t="s">
        <v>43</v>
      </c>
      <c r="AY32" s="2" t="s">
        <v>67</v>
      </c>
      <c r="BE32" s="82">
        <f>IF($U$32="základná",$N$32,0)</f>
        <v>0</v>
      </c>
      <c r="BF32" s="82">
        <f>IF($U$32="znížená",$N$32,0)</f>
        <v>0</v>
      </c>
      <c r="BG32" s="82">
        <f>IF($U$32="zákl. prenesená",$N$32,0)</f>
        <v>0</v>
      </c>
      <c r="BH32" s="82">
        <f>IF($U$32="zníž. prenesená",$N$32,0)</f>
        <v>0</v>
      </c>
      <c r="BI32" s="82">
        <f>IF($U$32="nulová",$N$32,0)</f>
        <v>0</v>
      </c>
      <c r="BJ32" s="2" t="s">
        <v>43</v>
      </c>
      <c r="BK32" s="83">
        <f>ROUND($L$32*$K$32,3)</f>
        <v>0</v>
      </c>
      <c r="BL32" s="2" t="s">
        <v>72</v>
      </c>
    </row>
    <row r="33" spans="2:64" s="2" customFormat="1" ht="15.75" customHeight="1" x14ac:dyDescent="0.35">
      <c r="B33" s="6"/>
      <c r="C33" s="75">
        <v>17</v>
      </c>
      <c r="D33" s="75" t="s">
        <v>68</v>
      </c>
      <c r="E33" s="76" t="s">
        <v>136</v>
      </c>
      <c r="F33" s="171" t="s">
        <v>137</v>
      </c>
      <c r="G33" s="159"/>
      <c r="H33" s="159"/>
      <c r="I33" s="159"/>
      <c r="J33" s="77" t="s">
        <v>71</v>
      </c>
      <c r="K33" s="78">
        <v>1</v>
      </c>
      <c r="L33" s="174">
        <v>0</v>
      </c>
      <c r="M33" s="175"/>
      <c r="N33" s="158">
        <f>ROUND($L$33*$K$33,3)</f>
        <v>0</v>
      </c>
      <c r="O33" s="159"/>
      <c r="P33" s="159"/>
      <c r="Q33" s="159"/>
      <c r="R33" s="8"/>
      <c r="T33" s="79"/>
      <c r="U33" s="9" t="s">
        <v>8</v>
      </c>
      <c r="V33" s="80">
        <v>1.7250000000000001</v>
      </c>
      <c r="W33" s="80">
        <f>$V$33*$K$33</f>
        <v>1.7250000000000001</v>
      </c>
      <c r="X33" s="80">
        <v>0</v>
      </c>
      <c r="Y33" s="80">
        <f>$X$33*$K$33</f>
        <v>0</v>
      </c>
      <c r="Z33" s="80">
        <v>0</v>
      </c>
      <c r="AA33" s="81">
        <f>$Z$33*$K$33</f>
        <v>0</v>
      </c>
      <c r="AR33" s="2" t="s">
        <v>72</v>
      </c>
      <c r="AT33" s="2" t="s">
        <v>68</v>
      </c>
      <c r="AU33" s="2" t="s">
        <v>43</v>
      </c>
      <c r="AY33" s="2" t="s">
        <v>67</v>
      </c>
      <c r="BE33" s="82">
        <f>IF($U$33="základná",$N$33,0)</f>
        <v>0</v>
      </c>
      <c r="BF33" s="82">
        <f>IF($U$33="znížená",$N$33,0)</f>
        <v>0</v>
      </c>
      <c r="BG33" s="82">
        <f>IF($U$33="zákl. prenesená",$N$33,0)</f>
        <v>0</v>
      </c>
      <c r="BH33" s="82">
        <f>IF($U$33="zníž. prenesená",$N$33,0)</f>
        <v>0</v>
      </c>
      <c r="BI33" s="82">
        <f>IF($U$33="nulová",$N$33,0)</f>
        <v>0</v>
      </c>
      <c r="BJ33" s="2" t="s">
        <v>43</v>
      </c>
      <c r="BK33" s="83">
        <f>ROUND($L$33*$K$33,3)</f>
        <v>0</v>
      </c>
      <c r="BL33" s="2" t="s">
        <v>72</v>
      </c>
    </row>
    <row r="34" spans="2:64" s="2" customFormat="1" ht="15.75" customHeight="1" x14ac:dyDescent="0.35">
      <c r="B34" s="6"/>
      <c r="C34" s="75">
        <v>18</v>
      </c>
      <c r="D34" s="75" t="s">
        <v>68</v>
      </c>
      <c r="E34" s="76" t="s">
        <v>139</v>
      </c>
      <c r="F34" s="171" t="s">
        <v>140</v>
      </c>
      <c r="G34" s="159"/>
      <c r="H34" s="159"/>
      <c r="I34" s="159"/>
      <c r="J34" s="77" t="s">
        <v>71</v>
      </c>
      <c r="K34" s="78">
        <v>46</v>
      </c>
      <c r="L34" s="174">
        <v>0</v>
      </c>
      <c r="M34" s="175"/>
      <c r="N34" s="158">
        <f>ROUND($L$34*$K$34,3)</f>
        <v>0</v>
      </c>
      <c r="O34" s="159"/>
      <c r="P34" s="159"/>
      <c r="Q34" s="159"/>
      <c r="R34" s="8"/>
      <c r="T34" s="79"/>
      <c r="U34" s="9" t="s">
        <v>8</v>
      </c>
      <c r="V34" s="80">
        <v>3.5000000000000003E-2</v>
      </c>
      <c r="W34" s="80">
        <f>$V$34*$K$34</f>
        <v>1.61</v>
      </c>
      <c r="X34" s="80">
        <v>0</v>
      </c>
      <c r="Y34" s="80">
        <f>$X$34*$K$34</f>
        <v>0</v>
      </c>
      <c r="Z34" s="80">
        <v>0</v>
      </c>
      <c r="AA34" s="81">
        <f>$Z$34*$K$34</f>
        <v>0</v>
      </c>
      <c r="AR34" s="2" t="s">
        <v>72</v>
      </c>
      <c r="AT34" s="2" t="s">
        <v>68</v>
      </c>
      <c r="AU34" s="2" t="s">
        <v>43</v>
      </c>
      <c r="AY34" s="2" t="s">
        <v>67</v>
      </c>
      <c r="BE34" s="82">
        <f>IF($U$34="základná",$N$34,0)</f>
        <v>0</v>
      </c>
      <c r="BF34" s="82">
        <f>IF($U$34="znížená",$N$34,0)</f>
        <v>0</v>
      </c>
      <c r="BG34" s="82">
        <f>IF($U$34="zákl. prenesená",$N$34,0)</f>
        <v>0</v>
      </c>
      <c r="BH34" s="82">
        <f>IF($U$34="zníž. prenesená",$N$34,0)</f>
        <v>0</v>
      </c>
      <c r="BI34" s="82">
        <f>IF($U$34="nulová",$N$34,0)</f>
        <v>0</v>
      </c>
      <c r="BJ34" s="2" t="s">
        <v>43</v>
      </c>
      <c r="BK34" s="83">
        <f>ROUND($L$34*$K$34,3)</f>
        <v>0</v>
      </c>
      <c r="BL34" s="2" t="s">
        <v>72</v>
      </c>
    </row>
    <row r="35" spans="2:64" s="64" customFormat="1" ht="37.5" customHeight="1" x14ac:dyDescent="0.35">
      <c r="B35" s="65"/>
      <c r="C35" s="66"/>
      <c r="D35" s="67" t="s">
        <v>50</v>
      </c>
      <c r="E35" s="67"/>
      <c r="F35" s="67"/>
      <c r="G35" s="67"/>
      <c r="H35" s="67"/>
      <c r="I35" s="67"/>
      <c r="J35" s="67"/>
      <c r="K35" s="67"/>
      <c r="L35" s="67"/>
      <c r="M35" s="67"/>
      <c r="N35" s="168">
        <f>$BK$35</f>
        <v>0</v>
      </c>
      <c r="O35" s="169"/>
      <c r="P35" s="169"/>
      <c r="Q35" s="169"/>
      <c r="R35" s="68"/>
      <c r="T35" s="69"/>
      <c r="U35" s="66"/>
      <c r="V35" s="66"/>
      <c r="W35" s="70">
        <f>SUM($W$36:$W$39)</f>
        <v>0.32200000000000001</v>
      </c>
      <c r="X35" s="66"/>
      <c r="Y35" s="70">
        <f>SUM($Y$36:$Y$39)</f>
        <v>0</v>
      </c>
      <c r="Z35" s="66"/>
      <c r="AA35" s="71">
        <f>SUM($AA$36:$AA$39)</f>
        <v>0</v>
      </c>
      <c r="AR35" s="72" t="s">
        <v>78</v>
      </c>
      <c r="AT35" s="72" t="s">
        <v>28</v>
      </c>
      <c r="AU35" s="72" t="s">
        <v>29</v>
      </c>
      <c r="AY35" s="72" t="s">
        <v>67</v>
      </c>
      <c r="BK35" s="73">
        <f>SUM($BK$36:$BK$39)</f>
        <v>0</v>
      </c>
    </row>
    <row r="36" spans="2:64" s="2" customFormat="1" ht="15.75" customHeight="1" x14ac:dyDescent="0.35">
      <c r="B36" s="6"/>
      <c r="C36" s="75">
        <v>19</v>
      </c>
      <c r="D36" s="75" t="s">
        <v>68</v>
      </c>
      <c r="E36" s="76" t="s">
        <v>162</v>
      </c>
      <c r="F36" s="171" t="s">
        <v>163</v>
      </c>
      <c r="G36" s="159"/>
      <c r="H36" s="159"/>
      <c r="I36" s="159"/>
      <c r="J36" s="77" t="s">
        <v>164</v>
      </c>
      <c r="K36" s="78">
        <v>23</v>
      </c>
      <c r="L36" s="158">
        <v>0</v>
      </c>
      <c r="M36" s="159"/>
      <c r="N36" s="158">
        <f>ROUND($L$36*$K$36,3)</f>
        <v>0</v>
      </c>
      <c r="O36" s="159"/>
      <c r="P36" s="159"/>
      <c r="Q36" s="159"/>
      <c r="R36" s="8"/>
      <c r="T36" s="79"/>
      <c r="U36" s="9" t="s">
        <v>8</v>
      </c>
      <c r="V36" s="80">
        <v>1.4E-2</v>
      </c>
      <c r="W36" s="80">
        <f>$V$36*$K$36</f>
        <v>0.32200000000000001</v>
      </c>
      <c r="X36" s="80">
        <v>0</v>
      </c>
      <c r="Y36" s="80">
        <f>$X$36*$K$36</f>
        <v>0</v>
      </c>
      <c r="Z36" s="80">
        <v>0</v>
      </c>
      <c r="AA36" s="81">
        <f>$Z$36*$K$36</f>
        <v>0</v>
      </c>
      <c r="AR36" s="2" t="s">
        <v>165</v>
      </c>
      <c r="AT36" s="2" t="s">
        <v>68</v>
      </c>
      <c r="AU36" s="2" t="s">
        <v>35</v>
      </c>
      <c r="AY36" s="2" t="s">
        <v>67</v>
      </c>
      <c r="BE36" s="82">
        <f>IF($U$36="základná",$N$36,0)</f>
        <v>0</v>
      </c>
      <c r="BF36" s="82">
        <f>IF($U$36="znížená",$N$36,0)</f>
        <v>0</v>
      </c>
      <c r="BG36" s="82">
        <f>IF($U$36="zákl. prenesená",$N$36,0)</f>
        <v>0</v>
      </c>
      <c r="BH36" s="82">
        <f>IF($U$36="zníž. prenesená",$N$36,0)</f>
        <v>0</v>
      </c>
      <c r="BI36" s="82">
        <f>IF($U$36="nulová",$N$36,0)</f>
        <v>0</v>
      </c>
      <c r="BJ36" s="2" t="s">
        <v>43</v>
      </c>
      <c r="BK36" s="83">
        <f>ROUND($L$36*$K$36,3)</f>
        <v>0</v>
      </c>
      <c r="BL36" s="2" t="s">
        <v>165</v>
      </c>
    </row>
    <row r="37" spans="2:64" s="2" customFormat="1" ht="15.75" customHeight="1" x14ac:dyDescent="0.35">
      <c r="B37" s="6"/>
      <c r="C37" s="75">
        <v>20</v>
      </c>
      <c r="D37" s="75" t="s">
        <v>68</v>
      </c>
      <c r="E37" s="76" t="s">
        <v>167</v>
      </c>
      <c r="F37" s="171" t="s">
        <v>168</v>
      </c>
      <c r="G37" s="159"/>
      <c r="H37" s="159"/>
      <c r="I37" s="159"/>
      <c r="J37" s="77" t="s">
        <v>169</v>
      </c>
      <c r="K37" s="78">
        <v>0</v>
      </c>
      <c r="L37" s="158">
        <v>0</v>
      </c>
      <c r="M37" s="159"/>
      <c r="N37" s="158">
        <f>ROUND($L$37*$K$37,3)</f>
        <v>0</v>
      </c>
      <c r="O37" s="159"/>
      <c r="P37" s="159"/>
      <c r="Q37" s="159"/>
      <c r="R37" s="8"/>
      <c r="T37" s="79"/>
      <c r="U37" s="9" t="s">
        <v>8</v>
      </c>
      <c r="V37" s="80">
        <v>1.06</v>
      </c>
      <c r="W37" s="80">
        <f>$V$37*$K$37</f>
        <v>0</v>
      </c>
      <c r="X37" s="80">
        <v>0</v>
      </c>
      <c r="Y37" s="80">
        <f>$X$37*$K$37</f>
        <v>0</v>
      </c>
      <c r="Z37" s="80">
        <v>0</v>
      </c>
      <c r="AA37" s="81">
        <f>$Z$37*$K$37</f>
        <v>0</v>
      </c>
      <c r="AR37" s="2" t="s">
        <v>165</v>
      </c>
      <c r="AT37" s="2" t="s">
        <v>68</v>
      </c>
      <c r="AU37" s="2" t="s">
        <v>35</v>
      </c>
      <c r="AY37" s="2" t="s">
        <v>67</v>
      </c>
      <c r="BE37" s="82">
        <f>IF($U$37="základná",$N$37,0)</f>
        <v>0</v>
      </c>
      <c r="BF37" s="82">
        <f>IF($U$37="znížená",$N$37,0)</f>
        <v>0</v>
      </c>
      <c r="BG37" s="82">
        <f>IF($U$37="zákl. prenesená",$N$37,0)</f>
        <v>0</v>
      </c>
      <c r="BH37" s="82">
        <f>IF($U$37="zníž. prenesená",$N$37,0)</f>
        <v>0</v>
      </c>
      <c r="BI37" s="82">
        <f>IF($U$37="nulová",$N$37,0)</f>
        <v>0</v>
      </c>
      <c r="BJ37" s="2" t="s">
        <v>43</v>
      </c>
      <c r="BK37" s="83">
        <f>ROUND($L$37*$K$37,3)</f>
        <v>0</v>
      </c>
      <c r="BL37" s="2" t="s">
        <v>165</v>
      </c>
    </row>
    <row r="38" spans="2:64" s="2" customFormat="1" ht="15.75" customHeight="1" x14ac:dyDescent="0.35">
      <c r="B38" s="6"/>
      <c r="C38" s="75">
        <v>21</v>
      </c>
      <c r="D38" s="75" t="s">
        <v>68</v>
      </c>
      <c r="E38" s="76" t="s">
        <v>171</v>
      </c>
      <c r="F38" s="171" t="s">
        <v>172</v>
      </c>
      <c r="G38" s="159"/>
      <c r="H38" s="159"/>
      <c r="I38" s="159"/>
      <c r="J38" s="77" t="s">
        <v>164</v>
      </c>
      <c r="K38" s="78">
        <v>0</v>
      </c>
      <c r="L38" s="158">
        <v>0</v>
      </c>
      <c r="M38" s="159"/>
      <c r="N38" s="158">
        <f>ROUND($L$38*$K$38,3)</f>
        <v>0</v>
      </c>
      <c r="O38" s="159"/>
      <c r="P38" s="159"/>
      <c r="Q38" s="159"/>
      <c r="R38" s="8"/>
      <c r="T38" s="79"/>
      <c r="U38" s="9" t="s">
        <v>8</v>
      </c>
      <c r="V38" s="80">
        <v>1.06</v>
      </c>
      <c r="W38" s="80">
        <f>$V$38*$K$38</f>
        <v>0</v>
      </c>
      <c r="X38" s="80">
        <v>0</v>
      </c>
      <c r="Y38" s="80">
        <f>$X$38*$K$38</f>
        <v>0</v>
      </c>
      <c r="Z38" s="80">
        <v>0</v>
      </c>
      <c r="AA38" s="81">
        <f>$Z$38*$K$38</f>
        <v>0</v>
      </c>
      <c r="AR38" s="2" t="s">
        <v>165</v>
      </c>
      <c r="AT38" s="2" t="s">
        <v>68</v>
      </c>
      <c r="AU38" s="2" t="s">
        <v>35</v>
      </c>
      <c r="AY38" s="2" t="s">
        <v>67</v>
      </c>
      <c r="BE38" s="82">
        <f>IF($U$38="základná",$N$38,0)</f>
        <v>0</v>
      </c>
      <c r="BF38" s="82">
        <f>IF($U$38="znížená",$N$38,0)</f>
        <v>0</v>
      </c>
      <c r="BG38" s="82">
        <f>IF($U$38="zákl. prenesená",$N$38,0)</f>
        <v>0</v>
      </c>
      <c r="BH38" s="82">
        <f>IF($U$38="zníž. prenesená",$N$38,0)</f>
        <v>0</v>
      </c>
      <c r="BI38" s="82">
        <f>IF($U$38="nulová",$N$38,0)</f>
        <v>0</v>
      </c>
      <c r="BJ38" s="2" t="s">
        <v>43</v>
      </c>
      <c r="BK38" s="83">
        <f>ROUND($L$38*$K$38,3)</f>
        <v>0</v>
      </c>
      <c r="BL38" s="2" t="s">
        <v>165</v>
      </c>
    </row>
    <row r="39" spans="2:64" s="2" customFormat="1" ht="15.75" customHeight="1" x14ac:dyDescent="0.35">
      <c r="B39" s="6"/>
      <c r="C39" s="75">
        <v>22</v>
      </c>
      <c r="D39" s="75" t="s">
        <v>68</v>
      </c>
      <c r="E39" s="76" t="s">
        <v>174</v>
      </c>
      <c r="F39" s="171" t="s">
        <v>175</v>
      </c>
      <c r="G39" s="159"/>
      <c r="H39" s="159"/>
      <c r="I39" s="159"/>
      <c r="J39" s="77" t="s">
        <v>169</v>
      </c>
      <c r="K39" s="78">
        <v>0</v>
      </c>
      <c r="L39" s="158">
        <v>0</v>
      </c>
      <c r="M39" s="159"/>
      <c r="N39" s="158">
        <f>ROUND($L$39*$K$39,3)</f>
        <v>0</v>
      </c>
      <c r="O39" s="159"/>
      <c r="P39" s="159"/>
      <c r="Q39" s="159"/>
      <c r="R39" s="8"/>
      <c r="T39" s="79"/>
      <c r="U39" s="88" t="s">
        <v>8</v>
      </c>
      <c r="V39" s="89">
        <v>1.06</v>
      </c>
      <c r="W39" s="89">
        <f>$V$39*$K$39</f>
        <v>0</v>
      </c>
      <c r="X39" s="89">
        <v>0</v>
      </c>
      <c r="Y39" s="89">
        <f>$X$39*$K$39</f>
        <v>0</v>
      </c>
      <c r="Z39" s="89">
        <v>0</v>
      </c>
      <c r="AA39" s="90">
        <f>$Z$39*$K$39</f>
        <v>0</v>
      </c>
      <c r="AR39" s="2" t="s">
        <v>165</v>
      </c>
      <c r="AT39" s="2" t="s">
        <v>68</v>
      </c>
      <c r="AU39" s="2" t="s">
        <v>35</v>
      </c>
      <c r="AY39" s="2" t="s">
        <v>67</v>
      </c>
      <c r="BE39" s="82">
        <f>IF($U$39="základná",$N$39,0)</f>
        <v>0</v>
      </c>
      <c r="BF39" s="82">
        <f>IF($U$39="znížená",$N$39,0)</f>
        <v>0</v>
      </c>
      <c r="BG39" s="82">
        <f>IF($U$39="zákl. prenesená",$N$39,0)</f>
        <v>0</v>
      </c>
      <c r="BH39" s="82">
        <f>IF($U$39="zníž. prenesená",$N$39,0)</f>
        <v>0</v>
      </c>
      <c r="BI39" s="82">
        <f>IF($U$39="nulová",$N$39,0)</f>
        <v>0</v>
      </c>
      <c r="BJ39" s="2" t="s">
        <v>43</v>
      </c>
      <c r="BK39" s="83">
        <f>ROUND($L$39*$K$39,3)</f>
        <v>0</v>
      </c>
      <c r="BL39" s="2" t="s">
        <v>165</v>
      </c>
    </row>
    <row r="40" spans="2:64" s="2" customFormat="1" ht="7.5" customHeight="1" x14ac:dyDescent="0.35"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</row>
  </sheetData>
  <sheetProtection formatColumns="0" formatRows="0" sort="0" autoFilter="0"/>
  <mergeCells count="79">
    <mergeCell ref="N15:Q15"/>
    <mergeCell ref="C3:Q3"/>
    <mergeCell ref="F6:P6"/>
    <mergeCell ref="M8:P8"/>
    <mergeCell ref="M10:Q10"/>
    <mergeCell ref="F5:Q5"/>
    <mergeCell ref="M11:Q11"/>
    <mergeCell ref="F13:I13"/>
    <mergeCell ref="L13:M13"/>
    <mergeCell ref="N13:Q13"/>
    <mergeCell ref="N14:Q14"/>
    <mergeCell ref="N16:Q16"/>
    <mergeCell ref="F17:I17"/>
    <mergeCell ref="L17:M17"/>
    <mergeCell ref="N17:Q17"/>
    <mergeCell ref="F18:I18"/>
    <mergeCell ref="L18:M18"/>
    <mergeCell ref="N18:Q18"/>
    <mergeCell ref="F20:I20"/>
    <mergeCell ref="L20:M20"/>
    <mergeCell ref="N20:Q20"/>
    <mergeCell ref="F19:I19"/>
    <mergeCell ref="L19:M19"/>
    <mergeCell ref="N19:Q19"/>
    <mergeCell ref="F21:I21"/>
    <mergeCell ref="L21:M21"/>
    <mergeCell ref="N21:Q21"/>
    <mergeCell ref="F22:I22"/>
    <mergeCell ref="L22:M22"/>
    <mergeCell ref="N22:Q22"/>
    <mergeCell ref="F25:I25"/>
    <mergeCell ref="L25:M25"/>
    <mergeCell ref="N25:Q25"/>
    <mergeCell ref="F23:I23"/>
    <mergeCell ref="L23:M23"/>
    <mergeCell ref="N23:Q23"/>
    <mergeCell ref="F24:I24"/>
    <mergeCell ref="L24:M24"/>
    <mergeCell ref="N24:Q24"/>
    <mergeCell ref="F26:I26"/>
    <mergeCell ref="L26:M26"/>
    <mergeCell ref="N26:Q26"/>
    <mergeCell ref="F27:I27"/>
    <mergeCell ref="L27:M27"/>
    <mergeCell ref="N27:Q27"/>
    <mergeCell ref="F28:I28"/>
    <mergeCell ref="L28:M28"/>
    <mergeCell ref="N28:Q28"/>
    <mergeCell ref="F29:I29"/>
    <mergeCell ref="L29:M29"/>
    <mergeCell ref="N29:Q29"/>
    <mergeCell ref="F30:I30"/>
    <mergeCell ref="L30:M30"/>
    <mergeCell ref="N30:Q30"/>
    <mergeCell ref="F31:I31"/>
    <mergeCell ref="L31:M31"/>
    <mergeCell ref="N31:Q31"/>
    <mergeCell ref="F34:I34"/>
    <mergeCell ref="L34:M34"/>
    <mergeCell ref="N34:Q34"/>
    <mergeCell ref="F32:I32"/>
    <mergeCell ref="L32:M32"/>
    <mergeCell ref="N32:Q32"/>
    <mergeCell ref="F33:I33"/>
    <mergeCell ref="L33:M33"/>
    <mergeCell ref="N33:Q33"/>
    <mergeCell ref="N35:Q35"/>
    <mergeCell ref="F36:I36"/>
    <mergeCell ref="L36:M36"/>
    <mergeCell ref="N36:Q36"/>
    <mergeCell ref="F37:I37"/>
    <mergeCell ref="L37:M37"/>
    <mergeCell ref="N37:Q37"/>
    <mergeCell ref="F38:I38"/>
    <mergeCell ref="L38:M38"/>
    <mergeCell ref="N38:Q38"/>
    <mergeCell ref="F39:I39"/>
    <mergeCell ref="L39:M39"/>
    <mergeCell ref="N39:Q39"/>
  </mergeCells>
  <pageMargins left="0.59027779102325439" right="0.59027779102325439" top="0.52083337306976318" bottom="0.48611113429069519" header="0" footer="0"/>
  <pageSetup paperSize="9" scale="87" fitToHeight="100" orientation="portrait" blackAndWhite="1" r:id="rId1"/>
  <headerFooter alignWithMargins="0"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L61"/>
  <sheetViews>
    <sheetView showGridLines="0" zoomScaleNormal="100" workbookViewId="0">
      <pane ySplit="1" topLeftCell="A2" activePane="bottomLeft" state="frozenSplit"/>
      <selection pane="bottomLeft" activeCell="L16" sqref="L16:M16"/>
    </sheetView>
  </sheetViews>
  <sheetFormatPr defaultColWidth="10.5" defaultRowHeight="14.25" customHeight="1" x14ac:dyDescent="0.35"/>
  <cols>
    <col min="1" max="1" width="8.375" style="1" customWidth="1"/>
    <col min="2" max="2" width="1.625" style="1" customWidth="1"/>
    <col min="3" max="3" width="4.125" style="1" customWidth="1"/>
    <col min="4" max="4" width="4.375" style="1" customWidth="1"/>
    <col min="5" max="5" width="17.125" style="1" customWidth="1"/>
    <col min="6" max="7" width="11.125" style="1" customWidth="1"/>
    <col min="8" max="8" width="12.5" style="1" customWidth="1"/>
    <col min="9" max="9" width="7" style="1" customWidth="1"/>
    <col min="10" max="10" width="5.125" style="1" customWidth="1"/>
    <col min="11" max="11" width="11.5" style="1" customWidth="1"/>
    <col min="12" max="12" width="12" style="1" customWidth="1"/>
    <col min="13" max="14" width="6" style="1" customWidth="1"/>
    <col min="15" max="15" width="2" style="1" customWidth="1"/>
    <col min="16" max="16" width="12.5" style="1" customWidth="1"/>
    <col min="17" max="17" width="4.125" style="1" customWidth="1"/>
    <col min="18" max="18" width="1.625" style="1" customWidth="1"/>
    <col min="19" max="19" width="8.125" style="1" customWidth="1"/>
    <col min="20" max="20" width="29.625" style="1" hidden="1" customWidth="1"/>
    <col min="21" max="21" width="16.375" style="1" hidden="1" customWidth="1"/>
    <col min="22" max="22" width="12.375" style="1" hidden="1" customWidth="1"/>
    <col min="23" max="23" width="16.375" style="1" hidden="1" customWidth="1"/>
    <col min="24" max="24" width="12.125" style="1" hidden="1" customWidth="1"/>
    <col min="25" max="25" width="15" style="1" hidden="1" customWidth="1"/>
    <col min="26" max="26" width="11" style="1" hidden="1" customWidth="1"/>
    <col min="27" max="27" width="15" style="1" hidden="1" customWidth="1"/>
    <col min="28" max="28" width="16.375" style="1" hidden="1" customWidth="1"/>
    <col min="29" max="29" width="11" style="1" customWidth="1"/>
    <col min="30" max="30" width="15" style="1" customWidth="1"/>
    <col min="31" max="31" width="16.375" style="1" customWidth="1"/>
    <col min="32" max="43" width="10.5" style="1" customWidth="1"/>
    <col min="44" max="64" width="10.5" style="1" hidden="1" customWidth="1"/>
    <col min="65" max="16384" width="10.5" style="1"/>
  </cols>
  <sheetData>
    <row r="1" spans="2:64" s="2" customFormat="1" ht="7.5" customHeight="1" x14ac:dyDescent="0.35"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</row>
    <row r="2" spans="2:64" s="2" customFormat="1" ht="37.5" customHeight="1" x14ac:dyDescent="0.35">
      <c r="B2" s="6"/>
      <c r="C2" s="154" t="s">
        <v>51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8"/>
    </row>
    <row r="3" spans="2:64" s="2" customFormat="1" ht="7.5" customHeight="1" x14ac:dyDescent="0.3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2:64" s="2" customFormat="1" ht="30.75" customHeight="1" x14ac:dyDescent="0.35">
      <c r="B4" s="6"/>
      <c r="C4" s="5" t="s">
        <v>1</v>
      </c>
      <c r="D4" s="7"/>
      <c r="E4" s="7"/>
      <c r="F4" s="163" t="s">
        <v>269</v>
      </c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8"/>
    </row>
    <row r="5" spans="2:64" s="2" customFormat="1" ht="37.5" customHeight="1" x14ac:dyDescent="0.35">
      <c r="B5" s="6"/>
      <c r="C5" s="5" t="s">
        <v>45</v>
      </c>
      <c r="D5" s="7"/>
      <c r="E5" s="7"/>
      <c r="F5" s="176" t="s">
        <v>261</v>
      </c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7"/>
      <c r="R5" s="8"/>
      <c r="T5" s="7"/>
      <c r="U5" s="7"/>
    </row>
    <row r="6" spans="2:64" s="2" customFormat="1" ht="7.5" customHeight="1" x14ac:dyDescent="0.3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</row>
    <row r="7" spans="2:64" s="2" customFormat="1" ht="18.75" customHeight="1" x14ac:dyDescent="0.35">
      <c r="B7" s="6"/>
      <c r="C7" s="5" t="s">
        <v>2</v>
      </c>
      <c r="D7" s="7"/>
      <c r="E7" s="7"/>
      <c r="F7" s="4"/>
      <c r="G7" s="7"/>
      <c r="H7" s="7"/>
      <c r="I7" s="7"/>
      <c r="J7" s="7"/>
      <c r="K7" s="5" t="s">
        <v>267</v>
      </c>
      <c r="L7" s="7"/>
      <c r="M7" s="157"/>
      <c r="N7" s="133"/>
      <c r="O7" s="133"/>
      <c r="P7" s="133"/>
      <c r="Q7" s="7"/>
      <c r="R7" s="8"/>
    </row>
    <row r="8" spans="2:64" s="2" customFormat="1" ht="7.5" customHeight="1" x14ac:dyDescent="0.3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2:64" s="2" customFormat="1" ht="15.75" customHeight="1" x14ac:dyDescent="0.35">
      <c r="B9" s="6"/>
      <c r="C9" s="5" t="s">
        <v>271</v>
      </c>
      <c r="D9" s="7"/>
      <c r="E9" s="7"/>
      <c r="F9" s="4"/>
      <c r="G9" s="7"/>
      <c r="H9" s="7"/>
      <c r="I9" s="7"/>
      <c r="J9" s="7"/>
      <c r="K9" s="5" t="s">
        <v>5</v>
      </c>
      <c r="L9" s="7"/>
      <c r="M9" s="132"/>
      <c r="N9" s="133"/>
      <c r="O9" s="133"/>
      <c r="P9" s="133"/>
      <c r="Q9" s="133"/>
      <c r="R9" s="8"/>
    </row>
    <row r="10" spans="2:64" s="2" customFormat="1" ht="15" customHeight="1" x14ac:dyDescent="0.35">
      <c r="B10" s="6"/>
      <c r="C10" s="5" t="s">
        <v>4</v>
      </c>
      <c r="D10" s="7"/>
      <c r="E10" s="7"/>
      <c r="F10" s="4"/>
      <c r="G10" s="7"/>
      <c r="H10" s="7"/>
      <c r="I10" s="7"/>
      <c r="J10" s="7"/>
      <c r="K10" s="5" t="s">
        <v>6</v>
      </c>
      <c r="L10" s="7"/>
      <c r="M10" s="132"/>
      <c r="N10" s="133"/>
      <c r="O10" s="133"/>
      <c r="P10" s="133"/>
      <c r="Q10" s="133"/>
      <c r="R10" s="8"/>
    </row>
    <row r="11" spans="2:64" s="2" customFormat="1" ht="11.25" customHeight="1" x14ac:dyDescent="0.35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</row>
    <row r="12" spans="2:64" s="56" customFormat="1" ht="30" customHeight="1" x14ac:dyDescent="0.35">
      <c r="B12" s="57"/>
      <c r="C12" s="58" t="s">
        <v>52</v>
      </c>
      <c r="D12" s="59" t="s">
        <v>53</v>
      </c>
      <c r="E12" s="59" t="s">
        <v>11</v>
      </c>
      <c r="F12" s="164" t="s">
        <v>54</v>
      </c>
      <c r="G12" s="165"/>
      <c r="H12" s="165"/>
      <c r="I12" s="165"/>
      <c r="J12" s="59" t="s">
        <v>55</v>
      </c>
      <c r="K12" s="59" t="s">
        <v>56</v>
      </c>
      <c r="L12" s="164" t="s">
        <v>57</v>
      </c>
      <c r="M12" s="165"/>
      <c r="N12" s="164" t="s">
        <v>58</v>
      </c>
      <c r="O12" s="165"/>
      <c r="P12" s="165"/>
      <c r="Q12" s="166"/>
      <c r="R12" s="60"/>
      <c r="T12" s="29" t="s">
        <v>59</v>
      </c>
      <c r="U12" s="30" t="s">
        <v>7</v>
      </c>
      <c r="V12" s="30" t="s">
        <v>60</v>
      </c>
      <c r="W12" s="30" t="s">
        <v>61</v>
      </c>
      <c r="X12" s="30" t="s">
        <v>62</v>
      </c>
      <c r="Y12" s="30" t="s">
        <v>63</v>
      </c>
      <c r="Z12" s="30" t="s">
        <v>64</v>
      </c>
      <c r="AA12" s="31" t="s">
        <v>65</v>
      </c>
    </row>
    <row r="13" spans="2:64" s="2" customFormat="1" ht="30" customHeight="1" x14ac:dyDescent="0.35">
      <c r="B13" s="6"/>
      <c r="C13" s="33" t="s">
        <v>46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167">
        <f>N14+N48+N56</f>
        <v>0</v>
      </c>
      <c r="O13" s="133"/>
      <c r="P13" s="133"/>
      <c r="Q13" s="133"/>
      <c r="R13" s="8"/>
      <c r="T13" s="32"/>
      <c r="U13" s="12"/>
      <c r="V13" s="12"/>
      <c r="W13" s="61">
        <f>$W$14+$W$56</f>
        <v>163.39670000000001</v>
      </c>
      <c r="X13" s="12"/>
      <c r="Y13" s="61">
        <f>$Y$14+$Y$56</f>
        <v>0.19187152390924295</v>
      </c>
      <c r="Z13" s="12"/>
      <c r="AA13" s="62">
        <f>$AA$14+$AA$56</f>
        <v>0</v>
      </c>
      <c r="AT13" s="2" t="s">
        <v>28</v>
      </c>
      <c r="AU13" s="2" t="s">
        <v>47</v>
      </c>
      <c r="BK13" s="63">
        <f>$BK$14+$BK$56</f>
        <v>0</v>
      </c>
    </row>
    <row r="14" spans="2:64" s="64" customFormat="1" ht="37.5" customHeight="1" x14ac:dyDescent="0.35">
      <c r="B14" s="65"/>
      <c r="C14" s="66"/>
      <c r="D14" s="67" t="s">
        <v>48</v>
      </c>
      <c r="E14" s="67"/>
      <c r="F14" s="67"/>
      <c r="G14" s="67"/>
      <c r="H14" s="67"/>
      <c r="I14" s="67"/>
      <c r="J14" s="67"/>
      <c r="K14" s="67"/>
      <c r="L14" s="67"/>
      <c r="M14" s="67"/>
      <c r="N14" s="168">
        <f>$BK$14</f>
        <v>0</v>
      </c>
      <c r="O14" s="169"/>
      <c r="P14" s="169"/>
      <c r="Q14" s="169"/>
      <c r="R14" s="68"/>
      <c r="T14" s="69"/>
      <c r="U14" s="66"/>
      <c r="V14" s="66"/>
      <c r="W14" s="70">
        <f>$W$15+$W$48</f>
        <v>133.7167</v>
      </c>
      <c r="X14" s="66"/>
      <c r="Y14" s="70">
        <f>$Y$15+$Y$48</f>
        <v>0.19187152390924295</v>
      </c>
      <c r="Z14" s="66"/>
      <c r="AA14" s="71">
        <f>$AA$15+$AA$48</f>
        <v>0</v>
      </c>
      <c r="AR14" s="72" t="s">
        <v>66</v>
      </c>
      <c r="AT14" s="72" t="s">
        <v>28</v>
      </c>
      <c r="AU14" s="72" t="s">
        <v>29</v>
      </c>
      <c r="AY14" s="72" t="s">
        <v>67</v>
      </c>
      <c r="BK14" s="73">
        <f>$BK$15+$BK$48</f>
        <v>0</v>
      </c>
    </row>
    <row r="15" spans="2:64" s="64" customFormat="1" ht="21" customHeight="1" x14ac:dyDescent="0.35">
      <c r="B15" s="65"/>
      <c r="C15" s="66"/>
      <c r="D15" s="74" t="s">
        <v>176</v>
      </c>
      <c r="E15" s="74"/>
      <c r="F15" s="74"/>
      <c r="G15" s="74"/>
      <c r="H15" s="74"/>
      <c r="I15" s="74"/>
      <c r="J15" s="74"/>
      <c r="K15" s="74"/>
      <c r="L15" s="74"/>
      <c r="M15" s="74"/>
      <c r="N15" s="170">
        <f>$BK$15</f>
        <v>0</v>
      </c>
      <c r="O15" s="169"/>
      <c r="P15" s="169"/>
      <c r="Q15" s="169"/>
      <c r="R15" s="68"/>
      <c r="T15" s="69"/>
      <c r="U15" s="66"/>
      <c r="V15" s="66"/>
      <c r="W15" s="70">
        <f>SUM($W$16:$W$47)</f>
        <v>82.003999999999991</v>
      </c>
      <c r="X15" s="66"/>
      <c r="Y15" s="70">
        <f>SUM($Y$16:$Y$47)</f>
        <v>0.19187152390924295</v>
      </c>
      <c r="Z15" s="66"/>
      <c r="AA15" s="71">
        <f>SUM($AA$16:$AA$47)</f>
        <v>0</v>
      </c>
      <c r="AR15" s="72" t="s">
        <v>66</v>
      </c>
      <c r="AT15" s="72" t="s">
        <v>28</v>
      </c>
      <c r="AU15" s="72" t="s">
        <v>35</v>
      </c>
      <c r="AY15" s="72" t="s">
        <v>67</v>
      </c>
      <c r="BK15" s="73">
        <f>SUM($BK$16:$BK$47)</f>
        <v>0</v>
      </c>
    </row>
    <row r="16" spans="2:64" s="2" customFormat="1" ht="27" customHeight="1" x14ac:dyDescent="0.35">
      <c r="B16" s="6"/>
      <c r="C16" s="75" t="s">
        <v>35</v>
      </c>
      <c r="D16" s="75" t="s">
        <v>68</v>
      </c>
      <c r="E16" s="76" t="s">
        <v>178</v>
      </c>
      <c r="F16" s="171" t="s">
        <v>179</v>
      </c>
      <c r="G16" s="159"/>
      <c r="H16" s="159"/>
      <c r="I16" s="159"/>
      <c r="J16" s="77" t="s">
        <v>128</v>
      </c>
      <c r="K16" s="78">
        <v>40</v>
      </c>
      <c r="L16" s="158">
        <v>0</v>
      </c>
      <c r="M16" s="159"/>
      <c r="N16" s="158">
        <f>ROUND($L$16*$K$16,3)</f>
        <v>0</v>
      </c>
      <c r="O16" s="159"/>
      <c r="P16" s="159"/>
      <c r="Q16" s="159"/>
      <c r="R16" s="8"/>
      <c r="T16" s="79"/>
      <c r="U16" s="9" t="s">
        <v>8</v>
      </c>
      <c r="V16" s="80">
        <v>0.109</v>
      </c>
      <c r="W16" s="80">
        <f>$V$16*$K$16</f>
        <v>4.3600000000000003</v>
      </c>
      <c r="X16" s="80">
        <v>0</v>
      </c>
      <c r="Y16" s="80">
        <f>$X$16*$K$16</f>
        <v>0</v>
      </c>
      <c r="Z16" s="80">
        <v>0</v>
      </c>
      <c r="AA16" s="81">
        <f>$Z$16*$K$16</f>
        <v>0</v>
      </c>
      <c r="AR16" s="2" t="s">
        <v>72</v>
      </c>
      <c r="AT16" s="2" t="s">
        <v>68</v>
      </c>
      <c r="AU16" s="2" t="s">
        <v>43</v>
      </c>
      <c r="AY16" s="2" t="s">
        <v>67</v>
      </c>
      <c r="BE16" s="82">
        <f>IF($U$16="základná",$N$16,0)</f>
        <v>0</v>
      </c>
      <c r="BF16" s="82">
        <f>IF($U$16="znížená",$N$16,0)</f>
        <v>0</v>
      </c>
      <c r="BG16" s="82">
        <f>IF($U$16="zákl. prenesená",$N$16,0)</f>
        <v>0</v>
      </c>
      <c r="BH16" s="82">
        <f>IF($U$16="zníž. prenesená",$N$16,0)</f>
        <v>0</v>
      </c>
      <c r="BI16" s="82">
        <f>IF($U$16="nulová",$N$16,0)</f>
        <v>0</v>
      </c>
      <c r="BJ16" s="2" t="s">
        <v>43</v>
      </c>
      <c r="BK16" s="83">
        <f>ROUND($L$16*$K$16,3)</f>
        <v>0</v>
      </c>
      <c r="BL16" s="2" t="s">
        <v>72</v>
      </c>
    </row>
    <row r="17" spans="2:64" s="2" customFormat="1" ht="15.75" customHeight="1" x14ac:dyDescent="0.35">
      <c r="B17" s="6"/>
      <c r="C17" s="84" t="s">
        <v>43</v>
      </c>
      <c r="D17" s="84" t="s">
        <v>73</v>
      </c>
      <c r="E17" s="85" t="s">
        <v>180</v>
      </c>
      <c r="F17" s="160" t="s">
        <v>181</v>
      </c>
      <c r="G17" s="161"/>
      <c r="H17" s="161"/>
      <c r="I17" s="161"/>
      <c r="J17" s="86" t="s">
        <v>182</v>
      </c>
      <c r="K17" s="87">
        <v>40</v>
      </c>
      <c r="L17" s="162">
        <v>0</v>
      </c>
      <c r="M17" s="161"/>
      <c r="N17" s="162">
        <f>ROUND($L$17*$K$17,3)</f>
        <v>0</v>
      </c>
      <c r="O17" s="159"/>
      <c r="P17" s="159"/>
      <c r="Q17" s="159"/>
      <c r="R17" s="8"/>
      <c r="T17" s="79"/>
      <c r="U17" s="9" t="s">
        <v>8</v>
      </c>
      <c r="V17" s="80">
        <v>0</v>
      </c>
      <c r="W17" s="80">
        <f>$V$17*$K$17</f>
        <v>0</v>
      </c>
      <c r="X17" s="80">
        <v>4.4000000000000002E-4</v>
      </c>
      <c r="Y17" s="80">
        <f>$X$17*$K$17</f>
        <v>1.7600000000000001E-2</v>
      </c>
      <c r="Z17" s="80">
        <v>0</v>
      </c>
      <c r="AA17" s="81">
        <f>$Z$17*$K$17</f>
        <v>0</v>
      </c>
      <c r="AR17" s="2" t="s">
        <v>76</v>
      </c>
      <c r="AT17" s="2" t="s">
        <v>73</v>
      </c>
      <c r="AU17" s="2" t="s">
        <v>43</v>
      </c>
      <c r="AY17" s="2" t="s">
        <v>67</v>
      </c>
      <c r="BE17" s="82">
        <f>IF($U$17="základná",$N$17,0)</f>
        <v>0</v>
      </c>
      <c r="BF17" s="82">
        <f>IF($U$17="znížená",$N$17,0)</f>
        <v>0</v>
      </c>
      <c r="BG17" s="82">
        <f>IF($U$17="zákl. prenesená",$N$17,0)</f>
        <v>0</v>
      </c>
      <c r="BH17" s="82">
        <f>IF($U$17="zníž. prenesená",$N$17,0)</f>
        <v>0</v>
      </c>
      <c r="BI17" s="82">
        <f>IF($U$17="nulová",$N$17,0)</f>
        <v>0</v>
      </c>
      <c r="BJ17" s="2" t="s">
        <v>43</v>
      </c>
      <c r="BK17" s="83">
        <f>ROUND($L$17*$K$17,3)</f>
        <v>0</v>
      </c>
      <c r="BL17" s="2" t="s">
        <v>76</v>
      </c>
    </row>
    <row r="18" spans="2:64" s="2" customFormat="1" ht="15.75" customHeight="1" x14ac:dyDescent="0.35">
      <c r="B18" s="6"/>
      <c r="C18" s="84" t="s">
        <v>66</v>
      </c>
      <c r="D18" s="84" t="s">
        <v>73</v>
      </c>
      <c r="E18" s="85" t="s">
        <v>183</v>
      </c>
      <c r="F18" s="160" t="s">
        <v>156</v>
      </c>
      <c r="G18" s="161"/>
      <c r="H18" s="161"/>
      <c r="I18" s="161"/>
      <c r="J18" s="86" t="s">
        <v>71</v>
      </c>
      <c r="K18" s="87">
        <v>8</v>
      </c>
      <c r="L18" s="172">
        <v>0</v>
      </c>
      <c r="M18" s="173"/>
      <c r="N18" s="162">
        <f>ROUND($L$18*$K$18,3)</f>
        <v>0</v>
      </c>
      <c r="O18" s="159"/>
      <c r="P18" s="159"/>
      <c r="Q18" s="159"/>
      <c r="R18" s="8"/>
      <c r="T18" s="79"/>
      <c r="U18" s="9" t="s">
        <v>8</v>
      </c>
      <c r="V18" s="80">
        <v>0</v>
      </c>
      <c r="W18" s="80">
        <f>$V$18*$K$18</f>
        <v>0</v>
      </c>
      <c r="X18" s="80">
        <v>9.2000000000000003E-4</v>
      </c>
      <c r="Y18" s="80">
        <f>$X$18*$K$18</f>
        <v>7.3600000000000002E-3</v>
      </c>
      <c r="Z18" s="80">
        <v>0</v>
      </c>
      <c r="AA18" s="81">
        <f>$Z$18*$K$18</f>
        <v>0</v>
      </c>
      <c r="AR18" s="2" t="s">
        <v>76</v>
      </c>
      <c r="AT18" s="2" t="s">
        <v>73</v>
      </c>
      <c r="AU18" s="2" t="s">
        <v>43</v>
      </c>
      <c r="AY18" s="2" t="s">
        <v>67</v>
      </c>
      <c r="BE18" s="82">
        <f>IF($U$18="základná",$N$18,0)</f>
        <v>0</v>
      </c>
      <c r="BF18" s="82">
        <f>IF($U$18="znížená",$N$18,0)</f>
        <v>0</v>
      </c>
      <c r="BG18" s="82">
        <f>IF($U$18="zákl. prenesená",$N$18,0)</f>
        <v>0</v>
      </c>
      <c r="BH18" s="82">
        <f>IF($U$18="zníž. prenesená",$N$18,0)</f>
        <v>0</v>
      </c>
      <c r="BI18" s="82">
        <f>IF($U$18="nulová",$N$18,0)</f>
        <v>0</v>
      </c>
      <c r="BJ18" s="2" t="s">
        <v>43</v>
      </c>
      <c r="BK18" s="83">
        <f>ROUND($L$18*$K$18,3)</f>
        <v>0</v>
      </c>
      <c r="BL18" s="2" t="s">
        <v>76</v>
      </c>
    </row>
    <row r="19" spans="2:64" s="2" customFormat="1" ht="15.75" customHeight="1" x14ac:dyDescent="0.35">
      <c r="B19" s="6"/>
      <c r="C19" s="84" t="s">
        <v>78</v>
      </c>
      <c r="D19" s="84" t="s">
        <v>73</v>
      </c>
      <c r="E19" s="85" t="s">
        <v>184</v>
      </c>
      <c r="F19" s="160" t="s">
        <v>185</v>
      </c>
      <c r="G19" s="161"/>
      <c r="H19" s="161"/>
      <c r="I19" s="161"/>
      <c r="J19" s="86" t="s">
        <v>128</v>
      </c>
      <c r="K19" s="87">
        <v>24</v>
      </c>
      <c r="L19" s="172">
        <v>0</v>
      </c>
      <c r="M19" s="173"/>
      <c r="N19" s="162">
        <f>ROUND($L$19*$K$19,3)</f>
        <v>0</v>
      </c>
      <c r="O19" s="159"/>
      <c r="P19" s="159"/>
      <c r="Q19" s="159"/>
      <c r="R19" s="8"/>
      <c r="T19" s="79"/>
      <c r="U19" s="9" t="s">
        <v>8</v>
      </c>
      <c r="V19" s="80">
        <v>0</v>
      </c>
      <c r="W19" s="80">
        <f>$V$19*$K$19</f>
        <v>0</v>
      </c>
      <c r="X19" s="80">
        <v>0</v>
      </c>
      <c r="Y19" s="80">
        <f>$X$19*$K$19</f>
        <v>0</v>
      </c>
      <c r="Z19" s="80">
        <v>0</v>
      </c>
      <c r="AA19" s="81">
        <f>$Z$19*$K$19</f>
        <v>0</v>
      </c>
      <c r="AR19" s="2" t="s">
        <v>76</v>
      </c>
      <c r="AT19" s="2" t="s">
        <v>73</v>
      </c>
      <c r="AU19" s="2" t="s">
        <v>43</v>
      </c>
      <c r="AY19" s="2" t="s">
        <v>67</v>
      </c>
      <c r="BE19" s="82">
        <f>IF($U$19="základná",$N$19,0)</f>
        <v>0</v>
      </c>
      <c r="BF19" s="82">
        <f>IF($U$19="znížená",$N$19,0)</f>
        <v>0</v>
      </c>
      <c r="BG19" s="82">
        <f>IF($U$19="zákl. prenesená",$N$19,0)</f>
        <v>0</v>
      </c>
      <c r="BH19" s="82">
        <f>IF($U$19="zníž. prenesená",$N$19,0)</f>
        <v>0</v>
      </c>
      <c r="BI19" s="82">
        <f>IF($U$19="nulová",$N$19,0)</f>
        <v>0</v>
      </c>
      <c r="BJ19" s="2" t="s">
        <v>43</v>
      </c>
      <c r="BK19" s="83">
        <f>ROUND($L$19*$K$19,3)</f>
        <v>0</v>
      </c>
      <c r="BL19" s="2" t="s">
        <v>76</v>
      </c>
    </row>
    <row r="20" spans="2:64" s="2" customFormat="1" ht="15.75" customHeight="1" x14ac:dyDescent="0.35">
      <c r="B20" s="6"/>
      <c r="C20" s="84" t="s">
        <v>81</v>
      </c>
      <c r="D20" s="84" t="s">
        <v>73</v>
      </c>
      <c r="E20" s="85" t="s">
        <v>186</v>
      </c>
      <c r="F20" s="160" t="s">
        <v>187</v>
      </c>
      <c r="G20" s="161"/>
      <c r="H20" s="161"/>
      <c r="I20" s="161"/>
      <c r="J20" s="86" t="s">
        <v>71</v>
      </c>
      <c r="K20" s="87">
        <v>12</v>
      </c>
      <c r="L20" s="172">
        <v>0</v>
      </c>
      <c r="M20" s="173"/>
      <c r="N20" s="162">
        <f>ROUND($L$20*$K$20,3)</f>
        <v>0</v>
      </c>
      <c r="O20" s="159"/>
      <c r="P20" s="159"/>
      <c r="Q20" s="159"/>
      <c r="R20" s="8"/>
      <c r="T20" s="79"/>
      <c r="U20" s="9" t="s">
        <v>8</v>
      </c>
      <c r="V20" s="80">
        <v>0</v>
      </c>
      <c r="W20" s="80">
        <f>$V$20*$K$20</f>
        <v>0</v>
      </c>
      <c r="X20" s="80">
        <v>0</v>
      </c>
      <c r="Y20" s="80">
        <f>$X$20*$K$20</f>
        <v>0</v>
      </c>
      <c r="Z20" s="80">
        <v>0</v>
      </c>
      <c r="AA20" s="81">
        <f>$Z$20*$K$20</f>
        <v>0</v>
      </c>
      <c r="AR20" s="2" t="s">
        <v>76</v>
      </c>
      <c r="AT20" s="2" t="s">
        <v>73</v>
      </c>
      <c r="AU20" s="2" t="s">
        <v>43</v>
      </c>
      <c r="AY20" s="2" t="s">
        <v>67</v>
      </c>
      <c r="BE20" s="82">
        <f>IF($U$20="základná",$N$20,0)</f>
        <v>0</v>
      </c>
      <c r="BF20" s="82">
        <f>IF($U$20="znížená",$N$20,0)</f>
        <v>0</v>
      </c>
      <c r="BG20" s="82">
        <f>IF($U$20="zákl. prenesená",$N$20,0)</f>
        <v>0</v>
      </c>
      <c r="BH20" s="82">
        <f>IF($U$20="zníž. prenesená",$N$20,0)</f>
        <v>0</v>
      </c>
      <c r="BI20" s="82">
        <f>IF($U$20="nulová",$N$20,0)</f>
        <v>0</v>
      </c>
      <c r="BJ20" s="2" t="s">
        <v>43</v>
      </c>
      <c r="BK20" s="83">
        <f>ROUND($L$20*$K$20,3)</f>
        <v>0</v>
      </c>
      <c r="BL20" s="2" t="s">
        <v>76</v>
      </c>
    </row>
    <row r="21" spans="2:64" s="2" customFormat="1" ht="27" customHeight="1" x14ac:dyDescent="0.35">
      <c r="B21" s="6"/>
      <c r="C21" s="75" t="s">
        <v>84</v>
      </c>
      <c r="D21" s="75" t="s">
        <v>68</v>
      </c>
      <c r="E21" s="76" t="s">
        <v>188</v>
      </c>
      <c r="F21" s="171" t="s">
        <v>189</v>
      </c>
      <c r="G21" s="159"/>
      <c r="H21" s="159"/>
      <c r="I21" s="159"/>
      <c r="J21" s="77" t="s">
        <v>71</v>
      </c>
      <c r="K21" s="78">
        <v>32</v>
      </c>
      <c r="L21" s="174">
        <v>0</v>
      </c>
      <c r="M21" s="175"/>
      <c r="N21" s="158">
        <f>ROUND($L$21*$K$21,3)</f>
        <v>0</v>
      </c>
      <c r="O21" s="159"/>
      <c r="P21" s="159"/>
      <c r="Q21" s="159"/>
      <c r="R21" s="8"/>
      <c r="T21" s="79"/>
      <c r="U21" s="9" t="s">
        <v>8</v>
      </c>
      <c r="V21" s="80">
        <v>0.37</v>
      </c>
      <c r="W21" s="80">
        <f>$V$21*$K$21</f>
        <v>11.84</v>
      </c>
      <c r="X21" s="80">
        <v>0</v>
      </c>
      <c r="Y21" s="80">
        <f>$X$21*$K$21</f>
        <v>0</v>
      </c>
      <c r="Z21" s="80">
        <v>0</v>
      </c>
      <c r="AA21" s="81">
        <f>$Z$21*$K$21</f>
        <v>0</v>
      </c>
      <c r="AR21" s="2" t="s">
        <v>72</v>
      </c>
      <c r="AT21" s="2" t="s">
        <v>68</v>
      </c>
      <c r="AU21" s="2" t="s">
        <v>43</v>
      </c>
      <c r="AY21" s="2" t="s">
        <v>67</v>
      </c>
      <c r="BE21" s="82">
        <f>IF($U$21="základná",$N$21,0)</f>
        <v>0</v>
      </c>
      <c r="BF21" s="82">
        <f>IF($U$21="znížená",$N$21,0)</f>
        <v>0</v>
      </c>
      <c r="BG21" s="82">
        <f>IF($U$21="zákl. prenesená",$N$21,0)</f>
        <v>0</v>
      </c>
      <c r="BH21" s="82">
        <f>IF($U$21="zníž. prenesená",$N$21,0)</f>
        <v>0</v>
      </c>
      <c r="BI21" s="82">
        <f>IF($U$21="nulová",$N$21,0)</f>
        <v>0</v>
      </c>
      <c r="BJ21" s="2" t="s">
        <v>43</v>
      </c>
      <c r="BK21" s="83">
        <f>ROUND($L$21*$K$21,3)</f>
        <v>0</v>
      </c>
      <c r="BL21" s="2" t="s">
        <v>72</v>
      </c>
    </row>
    <row r="22" spans="2:64" s="2" customFormat="1" ht="15.75" customHeight="1" x14ac:dyDescent="0.35">
      <c r="B22" s="6"/>
      <c r="C22" s="84" t="s">
        <v>87</v>
      </c>
      <c r="D22" s="84" t="s">
        <v>73</v>
      </c>
      <c r="E22" s="85" t="s">
        <v>190</v>
      </c>
      <c r="F22" s="160" t="s">
        <v>86</v>
      </c>
      <c r="G22" s="161"/>
      <c r="H22" s="161"/>
      <c r="I22" s="161"/>
      <c r="J22" s="86" t="s">
        <v>71</v>
      </c>
      <c r="K22" s="87">
        <v>32</v>
      </c>
      <c r="L22" s="172">
        <v>0</v>
      </c>
      <c r="M22" s="173"/>
      <c r="N22" s="162">
        <f>ROUND($L$22*$K$22,3)</f>
        <v>0</v>
      </c>
      <c r="O22" s="159"/>
      <c r="P22" s="159"/>
      <c r="Q22" s="159"/>
      <c r="R22" s="8"/>
      <c r="T22" s="79"/>
      <c r="U22" s="9" t="s">
        <v>8</v>
      </c>
      <c r="V22" s="80">
        <v>0</v>
      </c>
      <c r="W22" s="80">
        <f>$V$22*$K$22</f>
        <v>0</v>
      </c>
      <c r="X22" s="80">
        <v>1.2999999999999999E-4</v>
      </c>
      <c r="Y22" s="80">
        <f>$X$22*$K$22</f>
        <v>4.1599999999999996E-3</v>
      </c>
      <c r="Z22" s="80">
        <v>0</v>
      </c>
      <c r="AA22" s="81">
        <f>$Z$22*$K$22</f>
        <v>0</v>
      </c>
      <c r="AR22" s="2" t="s">
        <v>76</v>
      </c>
      <c r="AT22" s="2" t="s">
        <v>73</v>
      </c>
      <c r="AU22" s="2" t="s">
        <v>43</v>
      </c>
      <c r="AY22" s="2" t="s">
        <v>67</v>
      </c>
      <c r="BE22" s="82">
        <f>IF($U$22="základná",$N$22,0)</f>
        <v>0</v>
      </c>
      <c r="BF22" s="82">
        <f>IF($U$22="znížená",$N$22,0)</f>
        <v>0</v>
      </c>
      <c r="BG22" s="82">
        <f>IF($U$22="zákl. prenesená",$N$22,0)</f>
        <v>0</v>
      </c>
      <c r="BH22" s="82">
        <f>IF($U$22="zníž. prenesená",$N$22,0)</f>
        <v>0</v>
      </c>
      <c r="BI22" s="82">
        <f>IF($U$22="nulová",$N$22,0)</f>
        <v>0</v>
      </c>
      <c r="BJ22" s="2" t="s">
        <v>43</v>
      </c>
      <c r="BK22" s="83">
        <f>ROUND($L$22*$K$22,3)</f>
        <v>0</v>
      </c>
      <c r="BL22" s="2" t="s">
        <v>76</v>
      </c>
    </row>
    <row r="23" spans="2:64" s="2" customFormat="1" ht="27" customHeight="1" x14ac:dyDescent="0.35">
      <c r="B23" s="6"/>
      <c r="C23" s="75" t="s">
        <v>90</v>
      </c>
      <c r="D23" s="75" t="s">
        <v>68</v>
      </c>
      <c r="E23" s="76" t="s">
        <v>191</v>
      </c>
      <c r="F23" s="171" t="s">
        <v>192</v>
      </c>
      <c r="G23" s="159"/>
      <c r="H23" s="159"/>
      <c r="I23" s="159"/>
      <c r="J23" s="77" t="s">
        <v>71</v>
      </c>
      <c r="K23" s="78">
        <v>8</v>
      </c>
      <c r="L23" s="174">
        <v>0</v>
      </c>
      <c r="M23" s="175"/>
      <c r="N23" s="158">
        <f>ROUND($L$23*$K$23,3)</f>
        <v>0</v>
      </c>
      <c r="O23" s="159"/>
      <c r="P23" s="159"/>
      <c r="Q23" s="159"/>
      <c r="R23" s="8"/>
      <c r="T23" s="79"/>
      <c r="U23" s="9" t="s">
        <v>8</v>
      </c>
      <c r="V23" s="80">
        <v>0.46700000000000003</v>
      </c>
      <c r="W23" s="80">
        <f>$V$23*$K$23</f>
        <v>3.7360000000000002</v>
      </c>
      <c r="X23" s="80">
        <v>0</v>
      </c>
      <c r="Y23" s="80">
        <f>$X$23*$K$23</f>
        <v>0</v>
      </c>
      <c r="Z23" s="80">
        <v>0</v>
      </c>
      <c r="AA23" s="81">
        <f>$Z$23*$K$23</f>
        <v>0</v>
      </c>
      <c r="AR23" s="2" t="s">
        <v>72</v>
      </c>
      <c r="AT23" s="2" t="s">
        <v>68</v>
      </c>
      <c r="AU23" s="2" t="s">
        <v>43</v>
      </c>
      <c r="AY23" s="2" t="s">
        <v>67</v>
      </c>
      <c r="BE23" s="82">
        <f>IF($U$23="základná",$N$23,0)</f>
        <v>0</v>
      </c>
      <c r="BF23" s="82">
        <f>IF($U$23="znížená",$N$23,0)</f>
        <v>0</v>
      </c>
      <c r="BG23" s="82">
        <f>IF($U$23="zákl. prenesená",$N$23,0)</f>
        <v>0</v>
      </c>
      <c r="BH23" s="82">
        <f>IF($U$23="zníž. prenesená",$N$23,0)</f>
        <v>0</v>
      </c>
      <c r="BI23" s="82">
        <f>IF($U$23="nulová",$N$23,0)</f>
        <v>0</v>
      </c>
      <c r="BJ23" s="2" t="s">
        <v>43</v>
      </c>
      <c r="BK23" s="83">
        <f>ROUND($L$23*$K$23,3)</f>
        <v>0</v>
      </c>
      <c r="BL23" s="2" t="s">
        <v>72</v>
      </c>
    </row>
    <row r="24" spans="2:64" s="2" customFormat="1" ht="27" customHeight="1" x14ac:dyDescent="0.35">
      <c r="B24" s="6"/>
      <c r="C24" s="84" t="s">
        <v>93</v>
      </c>
      <c r="D24" s="84" t="s">
        <v>73</v>
      </c>
      <c r="E24" s="85" t="s">
        <v>193</v>
      </c>
      <c r="F24" s="160" t="s">
        <v>194</v>
      </c>
      <c r="G24" s="161"/>
      <c r="H24" s="161"/>
      <c r="I24" s="161"/>
      <c r="J24" s="86" t="s">
        <v>71</v>
      </c>
      <c r="K24" s="87">
        <v>8</v>
      </c>
      <c r="L24" s="172">
        <v>0</v>
      </c>
      <c r="M24" s="173"/>
      <c r="N24" s="162">
        <f>ROUND($L$24*$K$24,3)</f>
        <v>0</v>
      </c>
      <c r="O24" s="159"/>
      <c r="P24" s="159"/>
      <c r="Q24" s="159"/>
      <c r="R24" s="8"/>
      <c r="T24" s="79"/>
      <c r="U24" s="9" t="s">
        <v>8</v>
      </c>
      <c r="V24" s="80">
        <v>0</v>
      </c>
      <c r="W24" s="80">
        <f>$V$24*$K$24</f>
        <v>0</v>
      </c>
      <c r="X24" s="80">
        <v>0</v>
      </c>
      <c r="Y24" s="80">
        <f>$X$24*$K$24</f>
        <v>0</v>
      </c>
      <c r="Z24" s="80">
        <v>0</v>
      </c>
      <c r="AA24" s="81">
        <f>$Z$24*$K$24</f>
        <v>0</v>
      </c>
      <c r="AR24" s="2" t="s">
        <v>76</v>
      </c>
      <c r="AT24" s="2" t="s">
        <v>73</v>
      </c>
      <c r="AU24" s="2" t="s">
        <v>43</v>
      </c>
      <c r="AY24" s="2" t="s">
        <v>67</v>
      </c>
      <c r="BE24" s="82">
        <f>IF($U$24="základná",$N$24,0)</f>
        <v>0</v>
      </c>
      <c r="BF24" s="82">
        <f>IF($U$24="znížená",$N$24,0)</f>
        <v>0</v>
      </c>
      <c r="BG24" s="82">
        <f>IF($U$24="zákl. prenesená",$N$24,0)</f>
        <v>0</v>
      </c>
      <c r="BH24" s="82">
        <f>IF($U$24="zníž. prenesená",$N$24,0)</f>
        <v>0</v>
      </c>
      <c r="BI24" s="82">
        <f>IF($U$24="nulová",$N$24,0)</f>
        <v>0</v>
      </c>
      <c r="BJ24" s="2" t="s">
        <v>43</v>
      </c>
      <c r="BK24" s="83">
        <f>ROUND($L$24*$K$24,3)</f>
        <v>0</v>
      </c>
      <c r="BL24" s="2" t="s">
        <v>76</v>
      </c>
    </row>
    <row r="25" spans="2:64" s="2" customFormat="1" ht="27" customHeight="1" x14ac:dyDescent="0.35">
      <c r="B25" s="6"/>
      <c r="C25" s="75" t="s">
        <v>96</v>
      </c>
      <c r="D25" s="75" t="s">
        <v>68</v>
      </c>
      <c r="E25" s="76" t="s">
        <v>195</v>
      </c>
      <c r="F25" s="171" t="s">
        <v>196</v>
      </c>
      <c r="G25" s="159"/>
      <c r="H25" s="159"/>
      <c r="I25" s="159"/>
      <c r="J25" s="77" t="s">
        <v>71</v>
      </c>
      <c r="K25" s="78">
        <v>8</v>
      </c>
      <c r="L25" s="174">
        <v>0</v>
      </c>
      <c r="M25" s="175"/>
      <c r="N25" s="158">
        <f>ROUND($L$25*$K$25,3)</f>
        <v>0</v>
      </c>
      <c r="O25" s="159"/>
      <c r="P25" s="159"/>
      <c r="Q25" s="159"/>
      <c r="R25" s="8"/>
      <c r="T25" s="79"/>
      <c r="U25" s="9" t="s">
        <v>8</v>
      </c>
      <c r="V25" s="80">
        <v>3.274</v>
      </c>
      <c r="W25" s="80">
        <f>$V$25*$K$25</f>
        <v>26.192</v>
      </c>
      <c r="X25" s="80">
        <v>0</v>
      </c>
      <c r="Y25" s="80">
        <f>$X$25*$K$25</f>
        <v>0</v>
      </c>
      <c r="Z25" s="80">
        <v>0</v>
      </c>
      <c r="AA25" s="81">
        <f>$Z$25*$K$25</f>
        <v>0</v>
      </c>
      <c r="AR25" s="2" t="s">
        <v>72</v>
      </c>
      <c r="AT25" s="2" t="s">
        <v>68</v>
      </c>
      <c r="AU25" s="2" t="s">
        <v>43</v>
      </c>
      <c r="AY25" s="2" t="s">
        <v>67</v>
      </c>
      <c r="BE25" s="82">
        <f>IF($U$25="základná",$N$25,0)</f>
        <v>0</v>
      </c>
      <c r="BF25" s="82">
        <f>IF($U$25="znížená",$N$25,0)</f>
        <v>0</v>
      </c>
      <c r="BG25" s="82">
        <f>IF($U$25="zákl. prenesená",$N$25,0)</f>
        <v>0</v>
      </c>
      <c r="BH25" s="82">
        <f>IF($U$25="zníž. prenesená",$N$25,0)</f>
        <v>0</v>
      </c>
      <c r="BI25" s="82">
        <f>IF($U$25="nulová",$N$25,0)</f>
        <v>0</v>
      </c>
      <c r="BJ25" s="2" t="s">
        <v>43</v>
      </c>
      <c r="BK25" s="83">
        <f>ROUND($L$25*$K$25,3)</f>
        <v>0</v>
      </c>
      <c r="BL25" s="2" t="s">
        <v>72</v>
      </c>
    </row>
    <row r="26" spans="2:64" s="2" customFormat="1" ht="15.75" customHeight="1" x14ac:dyDescent="0.35">
      <c r="B26" s="6"/>
      <c r="C26" s="84" t="s">
        <v>99</v>
      </c>
      <c r="D26" s="84" t="s">
        <v>73</v>
      </c>
      <c r="E26" s="85" t="s">
        <v>197</v>
      </c>
      <c r="F26" s="160" t="s">
        <v>198</v>
      </c>
      <c r="G26" s="161"/>
      <c r="H26" s="161"/>
      <c r="I26" s="161"/>
      <c r="J26" s="86" t="s">
        <v>71</v>
      </c>
      <c r="K26" s="87">
        <v>32</v>
      </c>
      <c r="L26" s="172">
        <v>0</v>
      </c>
      <c r="M26" s="173"/>
      <c r="N26" s="162">
        <f>ROUND($L$26*$K$26,3)</f>
        <v>0</v>
      </c>
      <c r="O26" s="159"/>
      <c r="P26" s="159"/>
      <c r="Q26" s="159"/>
      <c r="R26" s="8"/>
      <c r="T26" s="79"/>
      <c r="U26" s="9" t="s">
        <v>8</v>
      </c>
      <c r="V26" s="80">
        <v>0</v>
      </c>
      <c r="W26" s="80">
        <f>$V$26*$K$26</f>
        <v>0</v>
      </c>
      <c r="X26" s="80">
        <v>0</v>
      </c>
      <c r="Y26" s="80">
        <f>$X$26*$K$26</f>
        <v>0</v>
      </c>
      <c r="Z26" s="80">
        <v>0</v>
      </c>
      <c r="AA26" s="81">
        <f>$Z$26*$K$26</f>
        <v>0</v>
      </c>
      <c r="AR26" s="2" t="s">
        <v>76</v>
      </c>
      <c r="AT26" s="2" t="s">
        <v>73</v>
      </c>
      <c r="AU26" s="2" t="s">
        <v>43</v>
      </c>
      <c r="AY26" s="2" t="s">
        <v>67</v>
      </c>
      <c r="BE26" s="82">
        <f>IF($U$26="základná",$N$26,0)</f>
        <v>0</v>
      </c>
      <c r="BF26" s="82">
        <f>IF($U$26="znížená",$N$26,0)</f>
        <v>0</v>
      </c>
      <c r="BG26" s="82">
        <f>IF($U$26="zákl. prenesená",$N$26,0)</f>
        <v>0</v>
      </c>
      <c r="BH26" s="82">
        <f>IF($U$26="zníž. prenesená",$N$26,0)</f>
        <v>0</v>
      </c>
      <c r="BI26" s="82">
        <f>IF($U$26="nulová",$N$26,0)</f>
        <v>0</v>
      </c>
      <c r="BJ26" s="2" t="s">
        <v>43</v>
      </c>
      <c r="BK26" s="83">
        <f>ROUND($L$26*$K$26,3)</f>
        <v>0</v>
      </c>
      <c r="BL26" s="2" t="s">
        <v>76</v>
      </c>
    </row>
    <row r="27" spans="2:64" s="2" customFormat="1" ht="15.75" customHeight="1" x14ac:dyDescent="0.35">
      <c r="B27" s="6"/>
      <c r="C27" s="84" t="s">
        <v>102</v>
      </c>
      <c r="D27" s="84" t="s">
        <v>73</v>
      </c>
      <c r="E27" s="85" t="s">
        <v>199</v>
      </c>
      <c r="F27" s="160" t="s">
        <v>200</v>
      </c>
      <c r="G27" s="161"/>
      <c r="H27" s="161"/>
      <c r="I27" s="161"/>
      <c r="J27" s="86" t="s">
        <v>71</v>
      </c>
      <c r="K27" s="87">
        <v>8</v>
      </c>
      <c r="L27" s="172">
        <v>0</v>
      </c>
      <c r="M27" s="173"/>
      <c r="N27" s="162">
        <f>ROUND($L$27*$K$27,3)</f>
        <v>0</v>
      </c>
      <c r="O27" s="159"/>
      <c r="P27" s="159"/>
      <c r="Q27" s="159"/>
      <c r="R27" s="8"/>
      <c r="T27" s="79"/>
      <c r="U27" s="9" t="s">
        <v>8</v>
      </c>
      <c r="V27" s="80">
        <v>0</v>
      </c>
      <c r="W27" s="80">
        <f>$V$27*$K$27</f>
        <v>0</v>
      </c>
      <c r="X27" s="80">
        <v>0</v>
      </c>
      <c r="Y27" s="80">
        <f>$X$27*$K$27</f>
        <v>0</v>
      </c>
      <c r="Z27" s="80">
        <v>0</v>
      </c>
      <c r="AA27" s="81">
        <f>$Z$27*$K$27</f>
        <v>0</v>
      </c>
      <c r="AR27" s="2" t="s">
        <v>76</v>
      </c>
      <c r="AT27" s="2" t="s">
        <v>73</v>
      </c>
      <c r="AU27" s="2" t="s">
        <v>43</v>
      </c>
      <c r="AY27" s="2" t="s">
        <v>67</v>
      </c>
      <c r="BE27" s="82">
        <f>IF($U$27="základná",$N$27,0)</f>
        <v>0</v>
      </c>
      <c r="BF27" s="82">
        <f>IF($U$27="znížená",$N$27,0)</f>
        <v>0</v>
      </c>
      <c r="BG27" s="82">
        <f>IF($U$27="zákl. prenesená",$N$27,0)</f>
        <v>0</v>
      </c>
      <c r="BH27" s="82">
        <f>IF($U$27="zníž. prenesená",$N$27,0)</f>
        <v>0</v>
      </c>
      <c r="BI27" s="82">
        <f>IF($U$27="nulová",$N$27,0)</f>
        <v>0</v>
      </c>
      <c r="BJ27" s="2" t="s">
        <v>43</v>
      </c>
      <c r="BK27" s="83">
        <f>ROUND($L$27*$K$27,3)</f>
        <v>0</v>
      </c>
      <c r="BL27" s="2" t="s">
        <v>76</v>
      </c>
    </row>
    <row r="28" spans="2:64" s="2" customFormat="1" ht="15.75" customHeight="1" x14ac:dyDescent="0.35">
      <c r="B28" s="6"/>
      <c r="C28" s="84" t="s">
        <v>105</v>
      </c>
      <c r="D28" s="84" t="s">
        <v>73</v>
      </c>
      <c r="E28" s="85" t="s">
        <v>201</v>
      </c>
      <c r="F28" s="160" t="s">
        <v>202</v>
      </c>
      <c r="G28" s="161"/>
      <c r="H28" s="161"/>
      <c r="I28" s="161"/>
      <c r="J28" s="86" t="s">
        <v>71</v>
      </c>
      <c r="K28" s="87">
        <v>0</v>
      </c>
      <c r="L28" s="172">
        <v>0</v>
      </c>
      <c r="M28" s="173"/>
      <c r="N28" s="162">
        <f>ROUND($L$28*$K$28,3)</f>
        <v>0</v>
      </c>
      <c r="O28" s="159"/>
      <c r="P28" s="159"/>
      <c r="Q28" s="159"/>
      <c r="R28" s="8"/>
      <c r="T28" s="79"/>
      <c r="U28" s="9" t="s">
        <v>8</v>
      </c>
      <c r="V28" s="80">
        <v>0</v>
      </c>
      <c r="W28" s="80">
        <f>$V$28*$K$28</f>
        <v>0</v>
      </c>
      <c r="X28" s="80">
        <v>0</v>
      </c>
      <c r="Y28" s="80">
        <f>$X$28*$K$28</f>
        <v>0</v>
      </c>
      <c r="Z28" s="80">
        <v>0</v>
      </c>
      <c r="AA28" s="81">
        <f>$Z$28*$K$28</f>
        <v>0</v>
      </c>
      <c r="AR28" s="2" t="s">
        <v>76</v>
      </c>
      <c r="AT28" s="2" t="s">
        <v>73</v>
      </c>
      <c r="AU28" s="2" t="s">
        <v>43</v>
      </c>
      <c r="AY28" s="2" t="s">
        <v>67</v>
      </c>
      <c r="BE28" s="82">
        <f>IF($U$28="základná",$N$28,0)</f>
        <v>0</v>
      </c>
      <c r="BF28" s="82">
        <f>IF($U$28="znížená",$N$28,0)</f>
        <v>0</v>
      </c>
      <c r="BG28" s="82">
        <f>IF($U$28="zákl. prenesená",$N$28,0)</f>
        <v>0</v>
      </c>
      <c r="BH28" s="82">
        <f>IF($U$28="zníž. prenesená",$N$28,0)</f>
        <v>0</v>
      </c>
      <c r="BI28" s="82">
        <f>IF($U$28="nulová",$N$28,0)</f>
        <v>0</v>
      </c>
      <c r="BJ28" s="2" t="s">
        <v>43</v>
      </c>
      <c r="BK28" s="83">
        <f>ROUND($L$28*$K$28,3)</f>
        <v>0</v>
      </c>
      <c r="BL28" s="2" t="s">
        <v>76</v>
      </c>
    </row>
    <row r="29" spans="2:64" s="2" customFormat="1" ht="15.75" customHeight="1" x14ac:dyDescent="0.35">
      <c r="B29" s="6"/>
      <c r="C29" s="75" t="s">
        <v>107</v>
      </c>
      <c r="D29" s="75" t="s">
        <v>68</v>
      </c>
      <c r="E29" s="76" t="s">
        <v>203</v>
      </c>
      <c r="F29" s="171" t="s">
        <v>204</v>
      </c>
      <c r="G29" s="159"/>
      <c r="H29" s="159"/>
      <c r="I29" s="159"/>
      <c r="J29" s="77" t="s">
        <v>71</v>
      </c>
      <c r="K29" s="78">
        <v>12</v>
      </c>
      <c r="L29" s="174">
        <v>0</v>
      </c>
      <c r="M29" s="175"/>
      <c r="N29" s="158">
        <f>ROUND($L$29*$K$29,3)</f>
        <v>0</v>
      </c>
      <c r="O29" s="159"/>
      <c r="P29" s="159"/>
      <c r="Q29" s="159"/>
      <c r="R29" s="8"/>
      <c r="T29" s="79"/>
      <c r="U29" s="9" t="s">
        <v>8</v>
      </c>
      <c r="V29" s="80">
        <v>6.5000000000000002E-2</v>
      </c>
      <c r="W29" s="80">
        <f>$V$29*$K$29</f>
        <v>0.78</v>
      </c>
      <c r="X29" s="80">
        <v>0</v>
      </c>
      <c r="Y29" s="80">
        <f>$X$29*$K$29</f>
        <v>0</v>
      </c>
      <c r="Z29" s="80">
        <v>0</v>
      </c>
      <c r="AA29" s="81">
        <f>$Z$29*$K$29</f>
        <v>0</v>
      </c>
      <c r="AR29" s="2" t="s">
        <v>72</v>
      </c>
      <c r="AT29" s="2" t="s">
        <v>68</v>
      </c>
      <c r="AU29" s="2" t="s">
        <v>43</v>
      </c>
      <c r="AY29" s="2" t="s">
        <v>67</v>
      </c>
      <c r="BE29" s="82">
        <f>IF($U$29="základná",$N$29,0)</f>
        <v>0</v>
      </c>
      <c r="BF29" s="82">
        <f>IF($U$29="znížená",$N$29,0)</f>
        <v>0</v>
      </c>
      <c r="BG29" s="82">
        <f>IF($U$29="zákl. prenesená",$N$29,0)</f>
        <v>0</v>
      </c>
      <c r="BH29" s="82">
        <f>IF($U$29="zníž. prenesená",$N$29,0)</f>
        <v>0</v>
      </c>
      <c r="BI29" s="82">
        <f>IF($U$29="nulová",$N$29,0)</f>
        <v>0</v>
      </c>
      <c r="BJ29" s="2" t="s">
        <v>43</v>
      </c>
      <c r="BK29" s="83">
        <f>ROUND($L$29*$K$29,3)</f>
        <v>0</v>
      </c>
      <c r="BL29" s="2" t="s">
        <v>72</v>
      </c>
    </row>
    <row r="30" spans="2:64" s="2" customFormat="1" ht="15.75" customHeight="1" x14ac:dyDescent="0.35">
      <c r="B30" s="6"/>
      <c r="C30" s="84" t="s">
        <v>108</v>
      </c>
      <c r="D30" s="84" t="s">
        <v>73</v>
      </c>
      <c r="E30" s="85" t="s">
        <v>205</v>
      </c>
      <c r="F30" s="160" t="s">
        <v>206</v>
      </c>
      <c r="G30" s="161"/>
      <c r="H30" s="161"/>
      <c r="I30" s="161"/>
      <c r="J30" s="86" t="s">
        <v>71</v>
      </c>
      <c r="K30" s="87">
        <v>12</v>
      </c>
      <c r="L30" s="172">
        <v>0</v>
      </c>
      <c r="M30" s="173"/>
      <c r="N30" s="162">
        <f>ROUND($L$30*$K$30,3)</f>
        <v>0</v>
      </c>
      <c r="O30" s="159"/>
      <c r="P30" s="159"/>
      <c r="Q30" s="159"/>
      <c r="R30" s="8"/>
      <c r="T30" s="79"/>
      <c r="U30" s="9" t="s">
        <v>8</v>
      </c>
      <c r="V30" s="80">
        <v>0</v>
      </c>
      <c r="W30" s="80">
        <f>$V$30*$K$30</f>
        <v>0</v>
      </c>
      <c r="X30" s="80">
        <v>9.0000000000000006E-5</v>
      </c>
      <c r="Y30" s="80">
        <f>$X$30*$K$30</f>
        <v>1.08E-3</v>
      </c>
      <c r="Z30" s="80">
        <v>0</v>
      </c>
      <c r="AA30" s="81">
        <f>$Z$30*$K$30</f>
        <v>0</v>
      </c>
      <c r="AR30" s="2" t="s">
        <v>76</v>
      </c>
      <c r="AT30" s="2" t="s">
        <v>73</v>
      </c>
      <c r="AU30" s="2" t="s">
        <v>43</v>
      </c>
      <c r="AY30" s="2" t="s">
        <v>67</v>
      </c>
      <c r="BE30" s="82">
        <f>IF($U$30="základná",$N$30,0)</f>
        <v>0</v>
      </c>
      <c r="BF30" s="82">
        <f>IF($U$30="znížená",$N$30,0)</f>
        <v>0</v>
      </c>
      <c r="BG30" s="82">
        <f>IF($U$30="zákl. prenesená",$N$30,0)</f>
        <v>0</v>
      </c>
      <c r="BH30" s="82">
        <f>IF($U$30="zníž. prenesená",$N$30,0)</f>
        <v>0</v>
      </c>
      <c r="BI30" s="82">
        <f>IF($U$30="nulová",$N$30,0)</f>
        <v>0</v>
      </c>
      <c r="BJ30" s="2" t="s">
        <v>43</v>
      </c>
      <c r="BK30" s="83">
        <f>ROUND($L$30*$K$30,3)</f>
        <v>0</v>
      </c>
      <c r="BL30" s="2" t="s">
        <v>76</v>
      </c>
    </row>
    <row r="31" spans="2:64" s="2" customFormat="1" ht="27" customHeight="1" x14ac:dyDescent="0.35">
      <c r="B31" s="6"/>
      <c r="C31" s="75" t="s">
        <v>111</v>
      </c>
      <c r="D31" s="75" t="s">
        <v>68</v>
      </c>
      <c r="E31" s="76" t="s">
        <v>157</v>
      </c>
      <c r="F31" s="171" t="s">
        <v>158</v>
      </c>
      <c r="G31" s="159"/>
      <c r="H31" s="159"/>
      <c r="I31" s="159"/>
      <c r="J31" s="77" t="s">
        <v>71</v>
      </c>
      <c r="K31" s="78">
        <v>4</v>
      </c>
      <c r="L31" s="174">
        <v>0</v>
      </c>
      <c r="M31" s="175"/>
      <c r="N31" s="158">
        <f>ROUND($L$31*$K$31,3)</f>
        <v>0</v>
      </c>
      <c r="O31" s="159"/>
      <c r="P31" s="159"/>
      <c r="Q31" s="159"/>
      <c r="R31" s="8"/>
      <c r="T31" s="79"/>
      <c r="U31" s="9" t="s">
        <v>8</v>
      </c>
      <c r="V31" s="80">
        <v>0.193</v>
      </c>
      <c r="W31" s="80">
        <f>$V$31*$K$31</f>
        <v>0.77200000000000002</v>
      </c>
      <c r="X31" s="80">
        <v>0</v>
      </c>
      <c r="Y31" s="80">
        <f>$X$31*$K$31</f>
        <v>0</v>
      </c>
      <c r="Z31" s="80">
        <v>0</v>
      </c>
      <c r="AA31" s="81">
        <f>$Z$31*$K$31</f>
        <v>0</v>
      </c>
      <c r="AR31" s="2" t="s">
        <v>72</v>
      </c>
      <c r="AT31" s="2" t="s">
        <v>68</v>
      </c>
      <c r="AU31" s="2" t="s">
        <v>43</v>
      </c>
      <c r="AY31" s="2" t="s">
        <v>67</v>
      </c>
      <c r="BE31" s="82">
        <f>IF($U$31="základná",$N$31,0)</f>
        <v>0</v>
      </c>
      <c r="BF31" s="82">
        <f>IF($U$31="znížená",$N$31,0)</f>
        <v>0</v>
      </c>
      <c r="BG31" s="82">
        <f>IF($U$31="zákl. prenesená",$N$31,0)</f>
        <v>0</v>
      </c>
      <c r="BH31" s="82">
        <f>IF($U$31="zníž. prenesená",$N$31,0)</f>
        <v>0</v>
      </c>
      <c r="BI31" s="82">
        <f>IF($U$31="nulová",$N$31,0)</f>
        <v>0</v>
      </c>
      <c r="BJ31" s="2" t="s">
        <v>43</v>
      </c>
      <c r="BK31" s="83">
        <f>ROUND($L$31*$K$31,3)</f>
        <v>0</v>
      </c>
      <c r="BL31" s="2" t="s">
        <v>72</v>
      </c>
    </row>
    <row r="32" spans="2:64" s="2" customFormat="1" ht="15.75" customHeight="1" x14ac:dyDescent="0.35">
      <c r="B32" s="6"/>
      <c r="C32" s="84" t="s">
        <v>112</v>
      </c>
      <c r="D32" s="84" t="s">
        <v>73</v>
      </c>
      <c r="E32" s="85" t="s">
        <v>159</v>
      </c>
      <c r="F32" s="160" t="s">
        <v>160</v>
      </c>
      <c r="G32" s="161"/>
      <c r="H32" s="161"/>
      <c r="I32" s="161"/>
      <c r="J32" s="86" t="s">
        <v>71</v>
      </c>
      <c r="K32" s="87">
        <v>4</v>
      </c>
      <c r="L32" s="172">
        <v>0</v>
      </c>
      <c r="M32" s="173"/>
      <c r="N32" s="162">
        <f>ROUND($L$32*$K$32,3)</f>
        <v>0</v>
      </c>
      <c r="O32" s="159"/>
      <c r="P32" s="159"/>
      <c r="Q32" s="159"/>
      <c r="R32" s="8"/>
      <c r="T32" s="79"/>
      <c r="U32" s="9" t="s">
        <v>8</v>
      </c>
      <c r="V32" s="80">
        <v>0</v>
      </c>
      <c r="W32" s="80">
        <f>$V$32*$K$32</f>
        <v>0</v>
      </c>
      <c r="X32" s="80">
        <v>0</v>
      </c>
      <c r="Y32" s="80">
        <f>$X$32*$K$32</f>
        <v>0</v>
      </c>
      <c r="Z32" s="80">
        <v>0</v>
      </c>
      <c r="AA32" s="81">
        <f>$Z$32*$K$32</f>
        <v>0</v>
      </c>
      <c r="AR32" s="2" t="s">
        <v>76</v>
      </c>
      <c r="AT32" s="2" t="s">
        <v>73</v>
      </c>
      <c r="AU32" s="2" t="s">
        <v>43</v>
      </c>
      <c r="AY32" s="2" t="s">
        <v>67</v>
      </c>
      <c r="BE32" s="82">
        <f>IF($U$32="základná",$N$32,0)</f>
        <v>0</v>
      </c>
      <c r="BF32" s="82">
        <f>IF($U$32="znížená",$N$32,0)</f>
        <v>0</v>
      </c>
      <c r="BG32" s="82">
        <f>IF($U$32="zákl. prenesená",$N$32,0)</f>
        <v>0</v>
      </c>
      <c r="BH32" s="82">
        <f>IF($U$32="zníž. prenesená",$N$32,0)</f>
        <v>0</v>
      </c>
      <c r="BI32" s="82">
        <f>IF($U$32="nulová",$N$32,0)</f>
        <v>0</v>
      </c>
      <c r="BJ32" s="2" t="s">
        <v>43</v>
      </c>
      <c r="BK32" s="83">
        <f>ROUND($L$32*$K$32,3)</f>
        <v>0</v>
      </c>
      <c r="BL32" s="2" t="s">
        <v>76</v>
      </c>
    </row>
    <row r="33" spans="2:64" s="2" customFormat="1" ht="27" customHeight="1" x14ac:dyDescent="0.35">
      <c r="B33" s="6"/>
      <c r="C33" s="75" t="s">
        <v>113</v>
      </c>
      <c r="D33" s="75" t="s">
        <v>68</v>
      </c>
      <c r="E33" s="76" t="s">
        <v>207</v>
      </c>
      <c r="F33" s="171" t="s">
        <v>208</v>
      </c>
      <c r="G33" s="159"/>
      <c r="H33" s="159"/>
      <c r="I33" s="159"/>
      <c r="J33" s="77" t="s">
        <v>71</v>
      </c>
      <c r="K33" s="78">
        <v>4</v>
      </c>
      <c r="L33" s="174">
        <v>0</v>
      </c>
      <c r="M33" s="175"/>
      <c r="N33" s="158">
        <f>ROUND($L$33*$K$33,3)</f>
        <v>0</v>
      </c>
      <c r="O33" s="159"/>
      <c r="P33" s="159"/>
      <c r="Q33" s="159"/>
      <c r="R33" s="8"/>
      <c r="T33" s="79"/>
      <c r="U33" s="9" t="s">
        <v>8</v>
      </c>
      <c r="V33" s="80">
        <v>2.359</v>
      </c>
      <c r="W33" s="80">
        <f>$V$33*$K$33</f>
        <v>9.4359999999999999</v>
      </c>
      <c r="X33" s="80">
        <v>0</v>
      </c>
      <c r="Y33" s="80">
        <f>$X$33*$K$33</f>
        <v>0</v>
      </c>
      <c r="Z33" s="80">
        <v>0</v>
      </c>
      <c r="AA33" s="81">
        <f>$Z$33*$K$33</f>
        <v>0</v>
      </c>
      <c r="AR33" s="2" t="s">
        <v>72</v>
      </c>
      <c r="AT33" s="2" t="s">
        <v>68</v>
      </c>
      <c r="AU33" s="2" t="s">
        <v>43</v>
      </c>
      <c r="AY33" s="2" t="s">
        <v>67</v>
      </c>
      <c r="BE33" s="82">
        <f>IF($U$33="základná",$N$33,0)</f>
        <v>0</v>
      </c>
      <c r="BF33" s="82">
        <f>IF($U$33="znížená",$N$33,0)</f>
        <v>0</v>
      </c>
      <c r="BG33" s="82">
        <f>IF($U$33="zákl. prenesená",$N$33,0)</f>
        <v>0</v>
      </c>
      <c r="BH33" s="82">
        <f>IF($U$33="zníž. prenesená",$N$33,0)</f>
        <v>0</v>
      </c>
      <c r="BI33" s="82">
        <f>IF($U$33="nulová",$N$33,0)</f>
        <v>0</v>
      </c>
      <c r="BJ33" s="2" t="s">
        <v>43</v>
      </c>
      <c r="BK33" s="83">
        <f>ROUND($L$33*$K$33,3)</f>
        <v>0</v>
      </c>
      <c r="BL33" s="2" t="s">
        <v>72</v>
      </c>
    </row>
    <row r="34" spans="2:64" s="2" customFormat="1" ht="15.75" customHeight="1" x14ac:dyDescent="0.35">
      <c r="B34" s="6"/>
      <c r="C34" s="84" t="s">
        <v>114</v>
      </c>
      <c r="D34" s="84" t="s">
        <v>73</v>
      </c>
      <c r="E34" s="85" t="s">
        <v>209</v>
      </c>
      <c r="F34" s="160" t="s">
        <v>210</v>
      </c>
      <c r="G34" s="161"/>
      <c r="H34" s="161"/>
      <c r="I34" s="161"/>
      <c r="J34" s="86" t="s">
        <v>71</v>
      </c>
      <c r="K34" s="87">
        <v>4</v>
      </c>
      <c r="L34" s="172">
        <v>0</v>
      </c>
      <c r="M34" s="173"/>
      <c r="N34" s="162">
        <f>ROUND($L$34*$K$34,3)</f>
        <v>0</v>
      </c>
      <c r="O34" s="159"/>
      <c r="P34" s="159"/>
      <c r="Q34" s="159"/>
      <c r="R34" s="8"/>
      <c r="T34" s="79"/>
      <c r="U34" s="9" t="s">
        <v>8</v>
      </c>
      <c r="V34" s="80">
        <v>0</v>
      </c>
      <c r="W34" s="80">
        <f>$V$34*$K$34</f>
        <v>0</v>
      </c>
      <c r="X34" s="80">
        <v>0</v>
      </c>
      <c r="Y34" s="80">
        <f>$X$34*$K$34</f>
        <v>0</v>
      </c>
      <c r="Z34" s="80">
        <v>0</v>
      </c>
      <c r="AA34" s="81">
        <f>$Z$34*$K$34</f>
        <v>0</v>
      </c>
      <c r="AR34" s="2" t="s">
        <v>76</v>
      </c>
      <c r="AT34" s="2" t="s">
        <v>73</v>
      </c>
      <c r="AU34" s="2" t="s">
        <v>43</v>
      </c>
      <c r="AY34" s="2" t="s">
        <v>67</v>
      </c>
      <c r="BE34" s="82">
        <f>IF($U$34="základná",$N$34,0)</f>
        <v>0</v>
      </c>
      <c r="BF34" s="82">
        <f>IF($U$34="znížená",$N$34,0)</f>
        <v>0</v>
      </c>
      <c r="BG34" s="82">
        <f>IF($U$34="zákl. prenesená",$N$34,0)</f>
        <v>0</v>
      </c>
      <c r="BH34" s="82">
        <f>IF($U$34="zníž. prenesená",$N$34,0)</f>
        <v>0</v>
      </c>
      <c r="BI34" s="82">
        <f>IF($U$34="nulová",$N$34,0)</f>
        <v>0</v>
      </c>
      <c r="BJ34" s="2" t="s">
        <v>43</v>
      </c>
      <c r="BK34" s="83">
        <f>ROUND($L$34*$K$34,3)</f>
        <v>0</v>
      </c>
      <c r="BL34" s="2" t="s">
        <v>76</v>
      </c>
    </row>
    <row r="35" spans="2:64" s="2" customFormat="1" ht="15.75" customHeight="1" x14ac:dyDescent="0.35">
      <c r="B35" s="6"/>
      <c r="C35" s="75" t="s">
        <v>0</v>
      </c>
      <c r="D35" s="75" t="s">
        <v>68</v>
      </c>
      <c r="E35" s="76" t="s">
        <v>211</v>
      </c>
      <c r="F35" s="171" t="s">
        <v>212</v>
      </c>
      <c r="G35" s="159"/>
      <c r="H35" s="159"/>
      <c r="I35" s="159"/>
      <c r="J35" s="77" t="s">
        <v>71</v>
      </c>
      <c r="K35" s="78">
        <v>4</v>
      </c>
      <c r="L35" s="174">
        <v>0</v>
      </c>
      <c r="M35" s="175"/>
      <c r="N35" s="158">
        <f>ROUND($L$35*$K$35,3)</f>
        <v>0</v>
      </c>
      <c r="O35" s="159"/>
      <c r="P35" s="159"/>
      <c r="Q35" s="159"/>
      <c r="R35" s="8"/>
      <c r="T35" s="79"/>
      <c r="U35" s="9" t="s">
        <v>8</v>
      </c>
      <c r="V35" s="80">
        <v>2.359</v>
      </c>
      <c r="W35" s="80">
        <f>$V$35*$K$35</f>
        <v>9.4359999999999999</v>
      </c>
      <c r="X35" s="80">
        <v>0</v>
      </c>
      <c r="Y35" s="80">
        <f>$X$35*$K$35</f>
        <v>0</v>
      </c>
      <c r="Z35" s="80">
        <v>0</v>
      </c>
      <c r="AA35" s="81">
        <f>$Z$35*$K$35</f>
        <v>0</v>
      </c>
      <c r="AR35" s="2" t="s">
        <v>72</v>
      </c>
      <c r="AT35" s="2" t="s">
        <v>68</v>
      </c>
      <c r="AU35" s="2" t="s">
        <v>43</v>
      </c>
      <c r="AY35" s="2" t="s">
        <v>67</v>
      </c>
      <c r="BE35" s="82">
        <f>IF($U$35="základná",$N$35,0)</f>
        <v>0</v>
      </c>
      <c r="BF35" s="82">
        <f>IF($U$35="znížená",$N$35,0)</f>
        <v>0</v>
      </c>
      <c r="BG35" s="82">
        <f>IF($U$35="zákl. prenesená",$N$35,0)</f>
        <v>0</v>
      </c>
      <c r="BH35" s="82">
        <f>IF($U$35="zníž. prenesená",$N$35,0)</f>
        <v>0</v>
      </c>
      <c r="BI35" s="82">
        <f>IF($U$35="nulová",$N$35,0)</f>
        <v>0</v>
      </c>
      <c r="BJ35" s="2" t="s">
        <v>43</v>
      </c>
      <c r="BK35" s="83">
        <f>ROUND($L$35*$K$35,3)</f>
        <v>0</v>
      </c>
      <c r="BL35" s="2" t="s">
        <v>72</v>
      </c>
    </row>
    <row r="36" spans="2:64" s="2" customFormat="1" ht="27" customHeight="1" x14ac:dyDescent="0.35">
      <c r="B36" s="6"/>
      <c r="C36" s="75" t="s">
        <v>119</v>
      </c>
      <c r="D36" s="75" t="s">
        <v>68</v>
      </c>
      <c r="E36" s="76" t="s">
        <v>213</v>
      </c>
      <c r="F36" s="171" t="s">
        <v>214</v>
      </c>
      <c r="G36" s="159"/>
      <c r="H36" s="159"/>
      <c r="I36" s="159"/>
      <c r="J36" s="77" t="s">
        <v>128</v>
      </c>
      <c r="K36" s="78">
        <v>80</v>
      </c>
      <c r="L36" s="174">
        <v>0</v>
      </c>
      <c r="M36" s="175"/>
      <c r="N36" s="158">
        <f>ROUND($L$36*$K$36,3)</f>
        <v>0</v>
      </c>
      <c r="O36" s="159"/>
      <c r="P36" s="159"/>
      <c r="Q36" s="159"/>
      <c r="R36" s="8"/>
      <c r="T36" s="79"/>
      <c r="U36" s="9" t="s">
        <v>8</v>
      </c>
      <c r="V36" s="80">
        <v>7.1999999999999995E-2</v>
      </c>
      <c r="W36" s="80">
        <f>$V$36*$K$36</f>
        <v>5.76</v>
      </c>
      <c r="X36" s="80">
        <v>0</v>
      </c>
      <c r="Y36" s="80">
        <f>$X$36*$K$36</f>
        <v>0</v>
      </c>
      <c r="Z36" s="80">
        <v>0</v>
      </c>
      <c r="AA36" s="81">
        <f>$Z$36*$K$36</f>
        <v>0</v>
      </c>
      <c r="AR36" s="2" t="s">
        <v>72</v>
      </c>
      <c r="AT36" s="2" t="s">
        <v>68</v>
      </c>
      <c r="AU36" s="2" t="s">
        <v>43</v>
      </c>
      <c r="AY36" s="2" t="s">
        <v>67</v>
      </c>
      <c r="BE36" s="82">
        <f>IF($U$36="základná",$N$36,0)</f>
        <v>0</v>
      </c>
      <c r="BF36" s="82">
        <f>IF($U$36="znížená",$N$36,0)</f>
        <v>0</v>
      </c>
      <c r="BG36" s="82">
        <f>IF($U$36="zákl. prenesená",$N$36,0)</f>
        <v>0</v>
      </c>
      <c r="BH36" s="82">
        <f>IF($U$36="zníž. prenesená",$N$36,0)</f>
        <v>0</v>
      </c>
      <c r="BI36" s="82">
        <f>IF($U$36="nulová",$N$36,0)</f>
        <v>0</v>
      </c>
      <c r="BJ36" s="2" t="s">
        <v>43</v>
      </c>
      <c r="BK36" s="83">
        <f>ROUND($L$36*$K$36,3)</f>
        <v>0</v>
      </c>
      <c r="BL36" s="2" t="s">
        <v>72</v>
      </c>
    </row>
    <row r="37" spans="2:64" s="2" customFormat="1" ht="15.75" customHeight="1" x14ac:dyDescent="0.35">
      <c r="B37" s="6"/>
      <c r="C37" s="84" t="s">
        <v>122</v>
      </c>
      <c r="D37" s="84" t="s">
        <v>73</v>
      </c>
      <c r="E37" s="85" t="s">
        <v>215</v>
      </c>
      <c r="F37" s="160" t="s">
        <v>216</v>
      </c>
      <c r="G37" s="161"/>
      <c r="H37" s="161"/>
      <c r="I37" s="161"/>
      <c r="J37" s="86" t="s">
        <v>217</v>
      </c>
      <c r="K37" s="87">
        <v>80</v>
      </c>
      <c r="L37" s="172">
        <v>0</v>
      </c>
      <c r="M37" s="173"/>
      <c r="N37" s="162">
        <f>ROUND($L$37*$K$37,3)</f>
        <v>0</v>
      </c>
      <c r="O37" s="159"/>
      <c r="P37" s="159"/>
      <c r="Q37" s="159"/>
      <c r="R37" s="8"/>
      <c r="T37" s="79"/>
      <c r="U37" s="9" t="s">
        <v>8</v>
      </c>
      <c r="V37" s="80">
        <v>0</v>
      </c>
      <c r="W37" s="80">
        <f>$V$37*$K$37</f>
        <v>0</v>
      </c>
      <c r="X37" s="80">
        <v>1E-3</v>
      </c>
      <c r="Y37" s="80">
        <f>$X$37*$K$37</f>
        <v>0.08</v>
      </c>
      <c r="Z37" s="80">
        <v>0</v>
      </c>
      <c r="AA37" s="81">
        <f>$Z$37*$K$37</f>
        <v>0</v>
      </c>
      <c r="AR37" s="2" t="s">
        <v>76</v>
      </c>
      <c r="AT37" s="2" t="s">
        <v>73</v>
      </c>
      <c r="AU37" s="2" t="s">
        <v>43</v>
      </c>
      <c r="AY37" s="2" t="s">
        <v>67</v>
      </c>
      <c r="BE37" s="82">
        <f>IF($U$37="základná",$N$37,0)</f>
        <v>0</v>
      </c>
      <c r="BF37" s="82">
        <f>IF($U$37="znížená",$N$37,0)</f>
        <v>0</v>
      </c>
      <c r="BG37" s="82">
        <f>IF($U$37="zákl. prenesená",$N$37,0)</f>
        <v>0</v>
      </c>
      <c r="BH37" s="82">
        <f>IF($U$37="zníž. prenesená",$N$37,0)</f>
        <v>0</v>
      </c>
      <c r="BI37" s="82">
        <f>IF($U$37="nulová",$N$37,0)</f>
        <v>0</v>
      </c>
      <c r="BJ37" s="2" t="s">
        <v>43</v>
      </c>
      <c r="BK37" s="83">
        <f>ROUND($L$37*$K$37,3)</f>
        <v>0</v>
      </c>
      <c r="BL37" s="2" t="s">
        <v>76</v>
      </c>
    </row>
    <row r="38" spans="2:64" s="2" customFormat="1" ht="27" customHeight="1" x14ac:dyDescent="0.35">
      <c r="B38" s="6"/>
      <c r="C38" s="75" t="s">
        <v>125</v>
      </c>
      <c r="D38" s="75" t="s">
        <v>68</v>
      </c>
      <c r="E38" s="76" t="s">
        <v>218</v>
      </c>
      <c r="F38" s="171" t="s">
        <v>219</v>
      </c>
      <c r="G38" s="159"/>
      <c r="H38" s="159"/>
      <c r="I38" s="159"/>
      <c r="J38" s="77" t="s">
        <v>128</v>
      </c>
      <c r="K38" s="78">
        <v>8</v>
      </c>
      <c r="L38" s="174">
        <v>0</v>
      </c>
      <c r="M38" s="175"/>
      <c r="N38" s="158">
        <f>ROUND($L$38*$K$38,3)</f>
        <v>0</v>
      </c>
      <c r="O38" s="159"/>
      <c r="P38" s="159"/>
      <c r="Q38" s="159"/>
      <c r="R38" s="8"/>
      <c r="T38" s="79"/>
      <c r="U38" s="9" t="s">
        <v>8</v>
      </c>
      <c r="V38" s="80">
        <v>0.11600000000000001</v>
      </c>
      <c r="W38" s="80">
        <f>$V$38*$K$38</f>
        <v>0.92800000000000005</v>
      </c>
      <c r="X38" s="80">
        <v>0</v>
      </c>
      <c r="Y38" s="80">
        <f>$X$38*$K$38</f>
        <v>0</v>
      </c>
      <c r="Z38" s="80">
        <v>0</v>
      </c>
      <c r="AA38" s="81">
        <f>$Z$38*$K$38</f>
        <v>0</v>
      </c>
      <c r="AR38" s="2" t="s">
        <v>72</v>
      </c>
      <c r="AT38" s="2" t="s">
        <v>68</v>
      </c>
      <c r="AU38" s="2" t="s">
        <v>43</v>
      </c>
      <c r="AY38" s="2" t="s">
        <v>67</v>
      </c>
      <c r="BE38" s="82">
        <f>IF($U$38="základná",$N$38,0)</f>
        <v>0</v>
      </c>
      <c r="BF38" s="82">
        <f>IF($U$38="znížená",$N$38,0)</f>
        <v>0</v>
      </c>
      <c r="BG38" s="82">
        <f>IF($U$38="zákl. prenesená",$N$38,0)</f>
        <v>0</v>
      </c>
      <c r="BH38" s="82">
        <f>IF($U$38="zníž. prenesená",$N$38,0)</f>
        <v>0</v>
      </c>
      <c r="BI38" s="82">
        <f>IF($U$38="nulová",$N$38,0)</f>
        <v>0</v>
      </c>
      <c r="BJ38" s="2" t="s">
        <v>43</v>
      </c>
      <c r="BK38" s="83">
        <f>ROUND($L$38*$K$38,3)</f>
        <v>0</v>
      </c>
      <c r="BL38" s="2" t="s">
        <v>72</v>
      </c>
    </row>
    <row r="39" spans="2:64" s="2" customFormat="1" ht="39" customHeight="1" x14ac:dyDescent="0.35">
      <c r="B39" s="6"/>
      <c r="C39" s="84" t="s">
        <v>129</v>
      </c>
      <c r="D39" s="84" t="s">
        <v>73</v>
      </c>
      <c r="E39" s="85" t="s">
        <v>220</v>
      </c>
      <c r="F39" s="160" t="s">
        <v>221</v>
      </c>
      <c r="G39" s="161"/>
      <c r="H39" s="161"/>
      <c r="I39" s="161"/>
      <c r="J39" s="86" t="s">
        <v>217</v>
      </c>
      <c r="K39" s="87">
        <v>6.4</v>
      </c>
      <c r="L39" s="172">
        <v>0</v>
      </c>
      <c r="M39" s="173"/>
      <c r="N39" s="162">
        <f>ROUND($L$39*$K$39,3)</f>
        <v>0</v>
      </c>
      <c r="O39" s="159"/>
      <c r="P39" s="159"/>
      <c r="Q39" s="159"/>
      <c r="R39" s="8"/>
      <c r="T39" s="79"/>
      <c r="U39" s="9" t="s">
        <v>8</v>
      </c>
      <c r="V39" s="80">
        <v>0</v>
      </c>
      <c r="W39" s="80">
        <f>$V$39*$K$39</f>
        <v>0</v>
      </c>
      <c r="X39" s="80">
        <v>1E-3</v>
      </c>
      <c r="Y39" s="80">
        <f>$X$39*$K$39</f>
        <v>6.4000000000000003E-3</v>
      </c>
      <c r="Z39" s="80">
        <v>0</v>
      </c>
      <c r="AA39" s="81">
        <f>$Z$39*$K$39</f>
        <v>0</v>
      </c>
      <c r="AR39" s="2" t="s">
        <v>76</v>
      </c>
      <c r="AT39" s="2" t="s">
        <v>73</v>
      </c>
      <c r="AU39" s="2" t="s">
        <v>43</v>
      </c>
      <c r="AY39" s="2" t="s">
        <v>67</v>
      </c>
      <c r="BE39" s="82">
        <f>IF($U$39="základná",$N$39,0)</f>
        <v>0</v>
      </c>
      <c r="BF39" s="82">
        <f>IF($U$39="znížená",$N$39,0)</f>
        <v>0</v>
      </c>
      <c r="BG39" s="82">
        <f>IF($U$39="zákl. prenesená",$N$39,0)</f>
        <v>0</v>
      </c>
      <c r="BH39" s="82">
        <f>IF($U$39="zníž. prenesená",$N$39,0)</f>
        <v>0</v>
      </c>
      <c r="BI39" s="82">
        <f>IF($U$39="nulová",$N$39,0)</f>
        <v>0</v>
      </c>
      <c r="BJ39" s="2" t="s">
        <v>43</v>
      </c>
      <c r="BK39" s="83">
        <f>ROUND($L$39*$K$39,3)</f>
        <v>0</v>
      </c>
      <c r="BL39" s="2" t="s">
        <v>76</v>
      </c>
    </row>
    <row r="40" spans="2:64" s="2" customFormat="1" ht="15.75" customHeight="1" x14ac:dyDescent="0.35">
      <c r="B40" s="6"/>
      <c r="C40" s="75" t="s">
        <v>132</v>
      </c>
      <c r="D40" s="75" t="s">
        <v>68</v>
      </c>
      <c r="E40" s="76" t="s">
        <v>222</v>
      </c>
      <c r="F40" s="171" t="s">
        <v>223</v>
      </c>
      <c r="G40" s="159"/>
      <c r="H40" s="159"/>
      <c r="I40" s="159"/>
      <c r="J40" s="77" t="s">
        <v>71</v>
      </c>
      <c r="K40" s="78">
        <v>12</v>
      </c>
      <c r="L40" s="174">
        <v>0</v>
      </c>
      <c r="M40" s="175"/>
      <c r="N40" s="158">
        <f>ROUND($L$40*$K$40,3)</f>
        <v>0</v>
      </c>
      <c r="O40" s="159"/>
      <c r="P40" s="159"/>
      <c r="Q40" s="159"/>
      <c r="R40" s="8"/>
      <c r="T40" s="79"/>
      <c r="U40" s="9" t="s">
        <v>8</v>
      </c>
      <c r="V40" s="80">
        <v>0.23699999999999999</v>
      </c>
      <c r="W40" s="80">
        <f>$V$40*$K$40</f>
        <v>2.8439999999999999</v>
      </c>
      <c r="X40" s="80">
        <v>0</v>
      </c>
      <c r="Y40" s="80">
        <f>$X$40*$K$40</f>
        <v>0</v>
      </c>
      <c r="Z40" s="80">
        <v>0</v>
      </c>
      <c r="AA40" s="81">
        <f>$Z$40*$K$40</f>
        <v>0</v>
      </c>
      <c r="AR40" s="2" t="s">
        <v>72</v>
      </c>
      <c r="AT40" s="2" t="s">
        <v>68</v>
      </c>
      <c r="AU40" s="2" t="s">
        <v>43</v>
      </c>
      <c r="AY40" s="2" t="s">
        <v>67</v>
      </c>
      <c r="BE40" s="82">
        <f>IF($U$40="základná",$N$40,0)</f>
        <v>0</v>
      </c>
      <c r="BF40" s="82">
        <f>IF($U$40="znížená",$N$40,0)</f>
        <v>0</v>
      </c>
      <c r="BG40" s="82">
        <f>IF($U$40="zákl. prenesená",$N$40,0)</f>
        <v>0</v>
      </c>
      <c r="BH40" s="82">
        <f>IF($U$40="zníž. prenesená",$N$40,0)</f>
        <v>0</v>
      </c>
      <c r="BI40" s="82">
        <f>IF($U$40="nulová",$N$40,0)</f>
        <v>0</v>
      </c>
      <c r="BJ40" s="2" t="s">
        <v>43</v>
      </c>
      <c r="BK40" s="83">
        <f>ROUND($L$40*$K$40,3)</f>
        <v>0</v>
      </c>
      <c r="BL40" s="2" t="s">
        <v>72</v>
      </c>
    </row>
    <row r="41" spans="2:64" s="2" customFormat="1" ht="15.75" customHeight="1" x14ac:dyDescent="0.35">
      <c r="B41" s="6"/>
      <c r="C41" s="84" t="s">
        <v>135</v>
      </c>
      <c r="D41" s="84" t="s">
        <v>73</v>
      </c>
      <c r="E41" s="85" t="s">
        <v>224</v>
      </c>
      <c r="F41" s="160" t="s">
        <v>225</v>
      </c>
      <c r="G41" s="161"/>
      <c r="H41" s="161"/>
      <c r="I41" s="161"/>
      <c r="J41" s="86" t="s">
        <v>71</v>
      </c>
      <c r="K41" s="87">
        <v>4</v>
      </c>
      <c r="L41" s="172">
        <v>0</v>
      </c>
      <c r="M41" s="173"/>
      <c r="N41" s="162">
        <f>ROUND($L$41*$K$41,3)</f>
        <v>0</v>
      </c>
      <c r="O41" s="159"/>
      <c r="P41" s="159"/>
      <c r="Q41" s="159"/>
      <c r="R41" s="8"/>
      <c r="T41" s="79"/>
      <c r="U41" s="9" t="s">
        <v>8</v>
      </c>
      <c r="V41" s="80">
        <v>0</v>
      </c>
      <c r="W41" s="80">
        <f>$V$41*$K$41</f>
        <v>0</v>
      </c>
      <c r="X41" s="80">
        <v>1.3788097731073701E-4</v>
      </c>
      <c r="Y41" s="80">
        <f>$X$41*$K$41</f>
        <v>5.5152390924294802E-4</v>
      </c>
      <c r="Z41" s="80">
        <v>0</v>
      </c>
      <c r="AA41" s="81">
        <f>$Z$41*$K$41</f>
        <v>0</v>
      </c>
      <c r="AR41" s="2" t="s">
        <v>76</v>
      </c>
      <c r="AT41" s="2" t="s">
        <v>73</v>
      </c>
      <c r="AU41" s="2" t="s">
        <v>43</v>
      </c>
      <c r="AY41" s="2" t="s">
        <v>67</v>
      </c>
      <c r="BE41" s="82">
        <f>IF($U$41="základná",$N$41,0)</f>
        <v>0</v>
      </c>
      <c r="BF41" s="82">
        <f>IF($U$41="znížená",$N$41,0)</f>
        <v>0</v>
      </c>
      <c r="BG41" s="82">
        <f>IF($U$41="zákl. prenesená",$N$41,0)</f>
        <v>0</v>
      </c>
      <c r="BH41" s="82">
        <f>IF($U$41="zníž. prenesená",$N$41,0)</f>
        <v>0</v>
      </c>
      <c r="BI41" s="82">
        <f>IF($U$41="nulová",$N$41,0)</f>
        <v>0</v>
      </c>
      <c r="BJ41" s="2" t="s">
        <v>43</v>
      </c>
      <c r="BK41" s="83">
        <f>ROUND($L$41*$K$41,3)</f>
        <v>0</v>
      </c>
      <c r="BL41" s="2" t="s">
        <v>76</v>
      </c>
    </row>
    <row r="42" spans="2:64" s="2" customFormat="1" ht="15.75" customHeight="1" x14ac:dyDescent="0.35">
      <c r="B42" s="6"/>
      <c r="C42" s="84" t="s">
        <v>138</v>
      </c>
      <c r="D42" s="84" t="s">
        <v>73</v>
      </c>
      <c r="E42" s="85" t="s">
        <v>226</v>
      </c>
      <c r="F42" s="160" t="s">
        <v>227</v>
      </c>
      <c r="G42" s="161"/>
      <c r="H42" s="161"/>
      <c r="I42" s="161"/>
      <c r="J42" s="86" t="s">
        <v>71</v>
      </c>
      <c r="K42" s="87">
        <v>8</v>
      </c>
      <c r="L42" s="172">
        <v>0</v>
      </c>
      <c r="M42" s="173"/>
      <c r="N42" s="162">
        <f>ROUND($L$42*$K$42,3)</f>
        <v>0</v>
      </c>
      <c r="O42" s="159"/>
      <c r="P42" s="159"/>
      <c r="Q42" s="159"/>
      <c r="R42" s="8"/>
      <c r="T42" s="79"/>
      <c r="U42" s="9" t="s">
        <v>8</v>
      </c>
      <c r="V42" s="80">
        <v>0</v>
      </c>
      <c r="W42" s="80">
        <f>$V$42*$K$42</f>
        <v>0</v>
      </c>
      <c r="X42" s="80">
        <v>1.9000000000000001E-4</v>
      </c>
      <c r="Y42" s="80">
        <f>$X$42*$K$42</f>
        <v>1.5200000000000001E-3</v>
      </c>
      <c r="Z42" s="80">
        <v>0</v>
      </c>
      <c r="AA42" s="81">
        <f>$Z$42*$K$42</f>
        <v>0</v>
      </c>
      <c r="AR42" s="2" t="s">
        <v>76</v>
      </c>
      <c r="AT42" s="2" t="s">
        <v>73</v>
      </c>
      <c r="AU42" s="2" t="s">
        <v>43</v>
      </c>
      <c r="AY42" s="2" t="s">
        <v>67</v>
      </c>
      <c r="BE42" s="82">
        <f>IF($U$42="základná",$N$42,0)</f>
        <v>0</v>
      </c>
      <c r="BF42" s="82">
        <f>IF($U$42="znížená",$N$42,0)</f>
        <v>0</v>
      </c>
      <c r="BG42" s="82">
        <f>IF($U$42="zákl. prenesená",$N$42,0)</f>
        <v>0</v>
      </c>
      <c r="BH42" s="82">
        <f>IF($U$42="zníž. prenesená",$N$42,0)</f>
        <v>0</v>
      </c>
      <c r="BI42" s="82">
        <f>IF($U$42="nulová",$N$42,0)</f>
        <v>0</v>
      </c>
      <c r="BJ42" s="2" t="s">
        <v>43</v>
      </c>
      <c r="BK42" s="83">
        <f>ROUND($L$42*$K$42,3)</f>
        <v>0</v>
      </c>
      <c r="BL42" s="2" t="s">
        <v>76</v>
      </c>
    </row>
    <row r="43" spans="2:64" s="2" customFormat="1" ht="27" customHeight="1" x14ac:dyDescent="0.35">
      <c r="B43" s="6"/>
      <c r="C43" s="75" t="s">
        <v>141</v>
      </c>
      <c r="D43" s="75" t="s">
        <v>68</v>
      </c>
      <c r="E43" s="76" t="s">
        <v>228</v>
      </c>
      <c r="F43" s="171" t="s">
        <v>229</v>
      </c>
      <c r="G43" s="159"/>
      <c r="H43" s="159"/>
      <c r="I43" s="159"/>
      <c r="J43" s="77" t="s">
        <v>128</v>
      </c>
      <c r="K43" s="78">
        <v>80</v>
      </c>
      <c r="L43" s="174">
        <v>0</v>
      </c>
      <c r="M43" s="175"/>
      <c r="N43" s="158">
        <f>ROUND($L$43*$K$43,3)</f>
        <v>0</v>
      </c>
      <c r="O43" s="159"/>
      <c r="P43" s="159"/>
      <c r="Q43" s="159"/>
      <c r="R43" s="8"/>
      <c r="T43" s="79"/>
      <c r="U43" s="9" t="s">
        <v>8</v>
      </c>
      <c r="V43" s="80">
        <v>5.3999999999999999E-2</v>
      </c>
      <c r="W43" s="80">
        <f>$V$43*$K$43</f>
        <v>4.32</v>
      </c>
      <c r="X43" s="80">
        <v>0</v>
      </c>
      <c r="Y43" s="80">
        <f>$X$43*$K$43</f>
        <v>0</v>
      </c>
      <c r="Z43" s="80">
        <v>0</v>
      </c>
      <c r="AA43" s="81">
        <f>$Z$43*$K$43</f>
        <v>0</v>
      </c>
      <c r="AR43" s="2" t="s">
        <v>72</v>
      </c>
      <c r="AT43" s="2" t="s">
        <v>68</v>
      </c>
      <c r="AU43" s="2" t="s">
        <v>43</v>
      </c>
      <c r="AY43" s="2" t="s">
        <v>67</v>
      </c>
      <c r="BE43" s="82">
        <f>IF($U$43="základná",$N$43,0)</f>
        <v>0</v>
      </c>
      <c r="BF43" s="82">
        <f>IF($U$43="znížená",$N$43,0)</f>
        <v>0</v>
      </c>
      <c r="BG43" s="82">
        <f>IF($U$43="zákl. prenesená",$N$43,0)</f>
        <v>0</v>
      </c>
      <c r="BH43" s="82">
        <f>IF($U$43="zníž. prenesená",$N$43,0)</f>
        <v>0</v>
      </c>
      <c r="BI43" s="82">
        <f>IF($U$43="nulová",$N$43,0)</f>
        <v>0</v>
      </c>
      <c r="BJ43" s="2" t="s">
        <v>43</v>
      </c>
      <c r="BK43" s="83">
        <f>ROUND($L$43*$K$43,3)</f>
        <v>0</v>
      </c>
      <c r="BL43" s="2" t="s">
        <v>72</v>
      </c>
    </row>
    <row r="44" spans="2:64" s="2" customFormat="1" ht="15.75" customHeight="1" x14ac:dyDescent="0.35">
      <c r="B44" s="6"/>
      <c r="C44" s="84" t="s">
        <v>142</v>
      </c>
      <c r="D44" s="84" t="s">
        <v>73</v>
      </c>
      <c r="E44" s="85" t="s">
        <v>230</v>
      </c>
      <c r="F44" s="160" t="s">
        <v>231</v>
      </c>
      <c r="G44" s="161"/>
      <c r="H44" s="161"/>
      <c r="I44" s="161"/>
      <c r="J44" s="86" t="s">
        <v>128</v>
      </c>
      <c r="K44" s="87">
        <v>80</v>
      </c>
      <c r="L44" s="172">
        <v>0</v>
      </c>
      <c r="M44" s="173"/>
      <c r="N44" s="162">
        <f>ROUND($L$44*$K$44,3)</f>
        <v>0</v>
      </c>
      <c r="O44" s="159"/>
      <c r="P44" s="159"/>
      <c r="Q44" s="159"/>
      <c r="R44" s="8"/>
      <c r="T44" s="79"/>
      <c r="U44" s="9" t="s">
        <v>8</v>
      </c>
      <c r="V44" s="80">
        <v>0</v>
      </c>
      <c r="W44" s="80">
        <f>$V$44*$K$44</f>
        <v>0</v>
      </c>
      <c r="X44" s="80">
        <v>9.1500000000000001E-4</v>
      </c>
      <c r="Y44" s="80">
        <f>$X$44*$K$44</f>
        <v>7.3200000000000001E-2</v>
      </c>
      <c r="Z44" s="80">
        <v>0</v>
      </c>
      <c r="AA44" s="81">
        <f>$Z$44*$K$44</f>
        <v>0</v>
      </c>
      <c r="AR44" s="2" t="s">
        <v>76</v>
      </c>
      <c r="AT44" s="2" t="s">
        <v>73</v>
      </c>
      <c r="AU44" s="2" t="s">
        <v>43</v>
      </c>
      <c r="AY44" s="2" t="s">
        <v>67</v>
      </c>
      <c r="BE44" s="82">
        <f>IF($U$44="základná",$N$44,0)</f>
        <v>0</v>
      </c>
      <c r="BF44" s="82">
        <f>IF($U$44="znížená",$N$44,0)</f>
        <v>0</v>
      </c>
      <c r="BG44" s="82">
        <f>IF($U$44="zákl. prenesená",$N$44,0)</f>
        <v>0</v>
      </c>
      <c r="BH44" s="82">
        <f>IF($U$44="zníž. prenesená",$N$44,0)</f>
        <v>0</v>
      </c>
      <c r="BI44" s="82">
        <f>IF($U$44="nulová",$N$44,0)</f>
        <v>0</v>
      </c>
      <c r="BJ44" s="2" t="s">
        <v>43</v>
      </c>
      <c r="BK44" s="83">
        <f>ROUND($L$44*$K$44,3)</f>
        <v>0</v>
      </c>
      <c r="BL44" s="2" t="s">
        <v>76</v>
      </c>
    </row>
    <row r="45" spans="2:64" s="2" customFormat="1" ht="27" customHeight="1" x14ac:dyDescent="0.35">
      <c r="B45" s="6"/>
      <c r="C45" s="75" t="s">
        <v>143</v>
      </c>
      <c r="D45" s="75" t="s">
        <v>68</v>
      </c>
      <c r="E45" s="76" t="s">
        <v>232</v>
      </c>
      <c r="F45" s="171" t="s">
        <v>233</v>
      </c>
      <c r="G45" s="159"/>
      <c r="H45" s="159"/>
      <c r="I45" s="159"/>
      <c r="J45" s="77" t="s">
        <v>128</v>
      </c>
      <c r="K45" s="78">
        <v>0</v>
      </c>
      <c r="L45" s="174">
        <v>0</v>
      </c>
      <c r="M45" s="175"/>
      <c r="N45" s="158">
        <f>ROUND($L$45*$K$45,3)</f>
        <v>0</v>
      </c>
      <c r="O45" s="159"/>
      <c r="P45" s="159"/>
      <c r="Q45" s="159"/>
      <c r="R45" s="8"/>
      <c r="T45" s="79"/>
      <c r="U45" s="9" t="s">
        <v>8</v>
      </c>
      <c r="V45" s="80">
        <v>0.20499999999999999</v>
      </c>
      <c r="W45" s="80">
        <f>$V$45*$K$45</f>
        <v>0</v>
      </c>
      <c r="X45" s="80">
        <v>0</v>
      </c>
      <c r="Y45" s="80">
        <f>$X$45*$K$45</f>
        <v>0</v>
      </c>
      <c r="Z45" s="80">
        <v>0</v>
      </c>
      <c r="AA45" s="81">
        <f>$Z$45*$K$45</f>
        <v>0</v>
      </c>
      <c r="AR45" s="2" t="s">
        <v>72</v>
      </c>
      <c r="AT45" s="2" t="s">
        <v>68</v>
      </c>
      <c r="AU45" s="2" t="s">
        <v>43</v>
      </c>
      <c r="AY45" s="2" t="s">
        <v>67</v>
      </c>
      <c r="BE45" s="82">
        <f>IF($U$45="základná",$N$45,0)</f>
        <v>0</v>
      </c>
      <c r="BF45" s="82">
        <f>IF($U$45="znížená",$N$45,0)</f>
        <v>0</v>
      </c>
      <c r="BG45" s="82">
        <f>IF($U$45="zákl. prenesená",$N$45,0)</f>
        <v>0</v>
      </c>
      <c r="BH45" s="82">
        <f>IF($U$45="zníž. prenesená",$N$45,0)</f>
        <v>0</v>
      </c>
      <c r="BI45" s="82">
        <f>IF($U$45="nulová",$N$45,0)</f>
        <v>0</v>
      </c>
      <c r="BJ45" s="2" t="s">
        <v>43</v>
      </c>
      <c r="BK45" s="83">
        <f>ROUND($L$45*$K$45,3)</f>
        <v>0</v>
      </c>
      <c r="BL45" s="2" t="s">
        <v>72</v>
      </c>
    </row>
    <row r="46" spans="2:64" s="2" customFormat="1" ht="27" customHeight="1" x14ac:dyDescent="0.35">
      <c r="B46" s="6"/>
      <c r="C46" s="84" t="s">
        <v>144</v>
      </c>
      <c r="D46" s="84" t="s">
        <v>73</v>
      </c>
      <c r="E46" s="85" t="s">
        <v>234</v>
      </c>
      <c r="F46" s="160" t="s">
        <v>235</v>
      </c>
      <c r="G46" s="161"/>
      <c r="H46" s="161"/>
      <c r="I46" s="161"/>
      <c r="J46" s="86" t="s">
        <v>128</v>
      </c>
      <c r="K46" s="87">
        <v>0</v>
      </c>
      <c r="L46" s="172">
        <v>0</v>
      </c>
      <c r="M46" s="173"/>
      <c r="N46" s="162">
        <f>ROUND($L$46*$K$46,3)</f>
        <v>0</v>
      </c>
      <c r="O46" s="159"/>
      <c r="P46" s="159"/>
      <c r="Q46" s="159"/>
      <c r="R46" s="8"/>
      <c r="T46" s="79"/>
      <c r="U46" s="9" t="s">
        <v>8</v>
      </c>
      <c r="V46" s="80">
        <v>0</v>
      </c>
      <c r="W46" s="80">
        <f>$V$46*$K$46</f>
        <v>0</v>
      </c>
      <c r="X46" s="80">
        <v>1.83E-3</v>
      </c>
      <c r="Y46" s="80">
        <f>$X$46*$K$46</f>
        <v>0</v>
      </c>
      <c r="Z46" s="80">
        <v>0</v>
      </c>
      <c r="AA46" s="81">
        <f>$Z$46*$K$46</f>
        <v>0</v>
      </c>
      <c r="AR46" s="2" t="s">
        <v>76</v>
      </c>
      <c r="AT46" s="2" t="s">
        <v>73</v>
      </c>
      <c r="AU46" s="2" t="s">
        <v>43</v>
      </c>
      <c r="AY46" s="2" t="s">
        <v>67</v>
      </c>
      <c r="BE46" s="82">
        <f>IF($U$46="základná",$N$46,0)</f>
        <v>0</v>
      </c>
      <c r="BF46" s="82">
        <f>IF($U$46="znížená",$N$46,0)</f>
        <v>0</v>
      </c>
      <c r="BG46" s="82">
        <f>IF($U$46="zákl. prenesená",$N$46,0)</f>
        <v>0</v>
      </c>
      <c r="BH46" s="82">
        <f>IF($U$46="zníž. prenesená",$N$46,0)</f>
        <v>0</v>
      </c>
      <c r="BI46" s="82">
        <f>IF($U$46="nulová",$N$46,0)</f>
        <v>0</v>
      </c>
      <c r="BJ46" s="2" t="s">
        <v>43</v>
      </c>
      <c r="BK46" s="83">
        <f>ROUND($L$46*$K$46,3)</f>
        <v>0</v>
      </c>
      <c r="BL46" s="2" t="s">
        <v>76</v>
      </c>
    </row>
    <row r="47" spans="2:64" s="2" customFormat="1" ht="27" customHeight="1" x14ac:dyDescent="0.35">
      <c r="B47" s="6"/>
      <c r="C47" s="75" t="s">
        <v>145</v>
      </c>
      <c r="D47" s="75" t="s">
        <v>68</v>
      </c>
      <c r="E47" s="76" t="s">
        <v>236</v>
      </c>
      <c r="F47" s="171" t="s">
        <v>237</v>
      </c>
      <c r="G47" s="159"/>
      <c r="H47" s="159"/>
      <c r="I47" s="159"/>
      <c r="J47" s="77" t="s">
        <v>128</v>
      </c>
      <c r="K47" s="78">
        <v>80</v>
      </c>
      <c r="L47" s="174">
        <v>0</v>
      </c>
      <c r="M47" s="175"/>
      <c r="N47" s="158">
        <f>ROUND($L$47*$K$47,3)</f>
        <v>0</v>
      </c>
      <c r="O47" s="159"/>
      <c r="P47" s="159"/>
      <c r="Q47" s="159"/>
      <c r="R47" s="8"/>
      <c r="T47" s="79"/>
      <c r="U47" s="9" t="s">
        <v>8</v>
      </c>
      <c r="V47" s="80">
        <v>0.02</v>
      </c>
      <c r="W47" s="80">
        <f>$V$47*$K$47</f>
        <v>1.6</v>
      </c>
      <c r="X47" s="80">
        <v>0</v>
      </c>
      <c r="Y47" s="80">
        <f>$X$47*$K$47</f>
        <v>0</v>
      </c>
      <c r="Z47" s="80">
        <v>0</v>
      </c>
      <c r="AA47" s="81">
        <f>$Z$47*$K$47</f>
        <v>0</v>
      </c>
      <c r="AR47" s="2" t="s">
        <v>72</v>
      </c>
      <c r="AT47" s="2" t="s">
        <v>68</v>
      </c>
      <c r="AU47" s="2" t="s">
        <v>43</v>
      </c>
      <c r="AY47" s="2" t="s">
        <v>67</v>
      </c>
      <c r="BE47" s="82">
        <f>IF($U$47="základná",$N$47,0)</f>
        <v>0</v>
      </c>
      <c r="BF47" s="82">
        <f>IF($U$47="znížená",$N$47,0)</f>
        <v>0</v>
      </c>
      <c r="BG47" s="82">
        <f>IF($U$47="zákl. prenesená",$N$47,0)</f>
        <v>0</v>
      </c>
      <c r="BH47" s="82">
        <f>IF($U$47="zníž. prenesená",$N$47,0)</f>
        <v>0</v>
      </c>
      <c r="BI47" s="82">
        <f>IF($U$47="nulová",$N$47,0)</f>
        <v>0</v>
      </c>
      <c r="BJ47" s="2" t="s">
        <v>43</v>
      </c>
      <c r="BK47" s="83">
        <f>ROUND($L$47*$K$47,3)</f>
        <v>0</v>
      </c>
      <c r="BL47" s="2" t="s">
        <v>72</v>
      </c>
    </row>
    <row r="48" spans="2:64" s="64" customFormat="1" ht="30.75" customHeight="1" x14ac:dyDescent="0.35">
      <c r="B48" s="65"/>
      <c r="C48" s="66"/>
      <c r="D48" s="74" t="s">
        <v>177</v>
      </c>
      <c r="E48" s="74"/>
      <c r="F48" s="74"/>
      <c r="G48" s="74"/>
      <c r="H48" s="74"/>
      <c r="I48" s="74"/>
      <c r="J48" s="74"/>
      <c r="K48" s="74"/>
      <c r="L48" s="74"/>
      <c r="M48" s="74"/>
      <c r="N48" s="170">
        <f>$BK$48</f>
        <v>0</v>
      </c>
      <c r="O48" s="169"/>
      <c r="P48" s="169"/>
      <c r="Q48" s="169"/>
      <c r="R48" s="68"/>
      <c r="T48" s="69"/>
      <c r="U48" s="66"/>
      <c r="V48" s="66"/>
      <c r="W48" s="70">
        <f>SUM($W$49:$W$55)</f>
        <v>51.712699999999998</v>
      </c>
      <c r="X48" s="66"/>
      <c r="Y48" s="70">
        <f>SUM($Y$49:$Y$55)</f>
        <v>0</v>
      </c>
      <c r="Z48" s="66"/>
      <c r="AA48" s="71">
        <f>SUM($AA$49:$AA$55)</f>
        <v>0</v>
      </c>
      <c r="AR48" s="72" t="s">
        <v>66</v>
      </c>
      <c r="AT48" s="72" t="s">
        <v>28</v>
      </c>
      <c r="AU48" s="72" t="s">
        <v>35</v>
      </c>
      <c r="AY48" s="72" t="s">
        <v>67</v>
      </c>
      <c r="BK48" s="73">
        <f>SUM($BK$49:$BK$55)</f>
        <v>0</v>
      </c>
    </row>
    <row r="49" spans="2:64" s="2" customFormat="1" ht="39" customHeight="1" x14ac:dyDescent="0.35">
      <c r="B49" s="6"/>
      <c r="C49" s="75" t="s">
        <v>146</v>
      </c>
      <c r="D49" s="75" t="s">
        <v>68</v>
      </c>
      <c r="E49" s="76" t="s">
        <v>238</v>
      </c>
      <c r="F49" s="171" t="s">
        <v>239</v>
      </c>
      <c r="G49" s="159"/>
      <c r="H49" s="159"/>
      <c r="I49" s="159"/>
      <c r="J49" s="77" t="s">
        <v>240</v>
      </c>
      <c r="K49" s="78">
        <v>1</v>
      </c>
      <c r="L49" s="158">
        <v>0</v>
      </c>
      <c r="M49" s="159"/>
      <c r="N49" s="158">
        <f>ROUND($L$49*$K$49,3)</f>
        <v>0</v>
      </c>
      <c r="O49" s="159"/>
      <c r="P49" s="159"/>
      <c r="Q49" s="159"/>
      <c r="R49" s="8"/>
      <c r="T49" s="79"/>
      <c r="U49" s="9" t="s">
        <v>8</v>
      </c>
      <c r="V49" s="80">
        <v>2.9211</v>
      </c>
      <c r="W49" s="80">
        <f>$V$49*$K$49</f>
        <v>2.9211</v>
      </c>
      <c r="X49" s="80">
        <v>0</v>
      </c>
      <c r="Y49" s="80">
        <f>$X$49*$K$49</f>
        <v>0</v>
      </c>
      <c r="Z49" s="80">
        <v>0</v>
      </c>
      <c r="AA49" s="81">
        <f>$Z$49*$K$49</f>
        <v>0</v>
      </c>
      <c r="AR49" s="2" t="s">
        <v>72</v>
      </c>
      <c r="AT49" s="2" t="s">
        <v>68</v>
      </c>
      <c r="AU49" s="2" t="s">
        <v>43</v>
      </c>
      <c r="AY49" s="2" t="s">
        <v>67</v>
      </c>
      <c r="BE49" s="82">
        <f>IF($U$49="základná",$N$49,0)</f>
        <v>0</v>
      </c>
      <c r="BF49" s="82">
        <f>IF($U$49="znížená",$N$49,0)</f>
        <v>0</v>
      </c>
      <c r="BG49" s="82">
        <f>IF($U$49="zákl. prenesená",$N$49,0)</f>
        <v>0</v>
      </c>
      <c r="BH49" s="82">
        <f>IF($U$49="zníž. prenesená",$N$49,0)</f>
        <v>0</v>
      </c>
      <c r="BI49" s="82">
        <f>IF($U$49="nulová",$N$49,0)</f>
        <v>0</v>
      </c>
      <c r="BJ49" s="2" t="s">
        <v>43</v>
      </c>
      <c r="BK49" s="83">
        <f>ROUND($L$49*$K$49,3)</f>
        <v>0</v>
      </c>
      <c r="BL49" s="2" t="s">
        <v>72</v>
      </c>
    </row>
    <row r="50" spans="2:64" s="2" customFormat="1" ht="27" customHeight="1" x14ac:dyDescent="0.35">
      <c r="B50" s="6"/>
      <c r="C50" s="75" t="s">
        <v>147</v>
      </c>
      <c r="D50" s="75" t="s">
        <v>68</v>
      </c>
      <c r="E50" s="76" t="s">
        <v>241</v>
      </c>
      <c r="F50" s="171" t="s">
        <v>242</v>
      </c>
      <c r="G50" s="159"/>
      <c r="H50" s="159"/>
      <c r="I50" s="159"/>
      <c r="J50" s="77" t="s">
        <v>240</v>
      </c>
      <c r="K50" s="78">
        <v>1</v>
      </c>
      <c r="L50" s="158">
        <v>0</v>
      </c>
      <c r="M50" s="159"/>
      <c r="N50" s="158">
        <f>ROUND($L$50*$K$50,3)</f>
        <v>0</v>
      </c>
      <c r="O50" s="159"/>
      <c r="P50" s="159"/>
      <c r="Q50" s="159"/>
      <c r="R50" s="8"/>
      <c r="T50" s="79"/>
      <c r="U50" s="9" t="s">
        <v>8</v>
      </c>
      <c r="V50" s="80">
        <v>0.79559999999999997</v>
      </c>
      <c r="W50" s="80">
        <f>$V$50*$K$50</f>
        <v>0.79559999999999997</v>
      </c>
      <c r="X50" s="80">
        <v>0</v>
      </c>
      <c r="Y50" s="80">
        <f>$X$50*$K$50</f>
        <v>0</v>
      </c>
      <c r="Z50" s="80">
        <v>0</v>
      </c>
      <c r="AA50" s="81">
        <f>$Z$50*$K$50</f>
        <v>0</v>
      </c>
      <c r="AR50" s="2" t="s">
        <v>72</v>
      </c>
      <c r="AT50" s="2" t="s">
        <v>68</v>
      </c>
      <c r="AU50" s="2" t="s">
        <v>43</v>
      </c>
      <c r="AY50" s="2" t="s">
        <v>67</v>
      </c>
      <c r="BE50" s="82">
        <f>IF($U$50="základná",$N$50,0)</f>
        <v>0</v>
      </c>
      <c r="BF50" s="82">
        <f>IF($U$50="znížená",$N$50,0)</f>
        <v>0</v>
      </c>
      <c r="BG50" s="82">
        <f>IF($U$50="zákl. prenesená",$N$50,0)</f>
        <v>0</v>
      </c>
      <c r="BH50" s="82">
        <f>IF($U$50="zníž. prenesená",$N$50,0)</f>
        <v>0</v>
      </c>
      <c r="BI50" s="82">
        <f>IF($U$50="nulová",$N$50,0)</f>
        <v>0</v>
      </c>
      <c r="BJ50" s="2" t="s">
        <v>43</v>
      </c>
      <c r="BK50" s="83">
        <f>ROUND($L$50*$K$50,3)</f>
        <v>0</v>
      </c>
      <c r="BL50" s="2" t="s">
        <v>72</v>
      </c>
    </row>
    <row r="51" spans="2:64" s="2" customFormat="1" ht="27" customHeight="1" x14ac:dyDescent="0.35">
      <c r="B51" s="6"/>
      <c r="C51" s="75" t="s">
        <v>148</v>
      </c>
      <c r="D51" s="75" t="s">
        <v>68</v>
      </c>
      <c r="E51" s="76" t="s">
        <v>243</v>
      </c>
      <c r="F51" s="171" t="s">
        <v>263</v>
      </c>
      <c r="G51" s="159"/>
      <c r="H51" s="159"/>
      <c r="I51" s="159"/>
      <c r="J51" s="77" t="s">
        <v>128</v>
      </c>
      <c r="K51" s="78">
        <v>40</v>
      </c>
      <c r="L51" s="158">
        <v>0</v>
      </c>
      <c r="M51" s="159"/>
      <c r="N51" s="158">
        <f>ROUND($L$51*$K$51,3)</f>
        <v>0</v>
      </c>
      <c r="O51" s="159"/>
      <c r="P51" s="159"/>
      <c r="Q51" s="159"/>
      <c r="R51" s="8"/>
      <c r="T51" s="79"/>
      <c r="U51" s="9" t="s">
        <v>8</v>
      </c>
      <c r="V51" s="80">
        <v>0.79559999999999997</v>
      </c>
      <c r="W51" s="80">
        <f>$V$51*$K$51</f>
        <v>31.823999999999998</v>
      </c>
      <c r="X51" s="80">
        <v>0</v>
      </c>
      <c r="Y51" s="80">
        <f>$X$51*$K$51</f>
        <v>0</v>
      </c>
      <c r="Z51" s="80">
        <v>0</v>
      </c>
      <c r="AA51" s="81">
        <f>$Z$51*$K$51</f>
        <v>0</v>
      </c>
      <c r="AR51" s="2" t="s">
        <v>72</v>
      </c>
      <c r="AT51" s="2" t="s">
        <v>68</v>
      </c>
      <c r="AU51" s="2" t="s">
        <v>43</v>
      </c>
      <c r="AY51" s="2" t="s">
        <v>67</v>
      </c>
      <c r="BE51" s="82">
        <f>IF($U$51="základná",$N$51,0)</f>
        <v>0</v>
      </c>
      <c r="BF51" s="82">
        <f>IF($U$51="znížená",$N$51,0)</f>
        <v>0</v>
      </c>
      <c r="BG51" s="82">
        <f>IF($U$51="zákl. prenesená",$N$51,0)</f>
        <v>0</v>
      </c>
      <c r="BH51" s="82">
        <f>IF($U$51="zníž. prenesená",$N$51,0)</f>
        <v>0</v>
      </c>
      <c r="BI51" s="82">
        <f>IF($U$51="nulová",$N$51,0)</f>
        <v>0</v>
      </c>
      <c r="BJ51" s="2" t="s">
        <v>43</v>
      </c>
      <c r="BK51" s="83">
        <f>ROUND($L$51*$K$51,3)</f>
        <v>0</v>
      </c>
      <c r="BL51" s="2" t="s">
        <v>72</v>
      </c>
    </row>
    <row r="52" spans="2:64" s="2" customFormat="1" ht="27" customHeight="1" x14ac:dyDescent="0.35">
      <c r="B52" s="6"/>
      <c r="C52" s="75" t="s">
        <v>149</v>
      </c>
      <c r="D52" s="75" t="s">
        <v>68</v>
      </c>
      <c r="E52" s="76" t="s">
        <v>244</v>
      </c>
      <c r="F52" s="171" t="s">
        <v>245</v>
      </c>
      <c r="G52" s="159"/>
      <c r="H52" s="159"/>
      <c r="I52" s="159"/>
      <c r="J52" s="77" t="s">
        <v>128</v>
      </c>
      <c r="K52" s="78">
        <v>40</v>
      </c>
      <c r="L52" s="158">
        <v>0</v>
      </c>
      <c r="M52" s="159"/>
      <c r="N52" s="158">
        <f>ROUND($L$52*$K$52,3)</f>
        <v>0</v>
      </c>
      <c r="O52" s="159"/>
      <c r="P52" s="159"/>
      <c r="Q52" s="159"/>
      <c r="R52" s="8"/>
      <c r="T52" s="79"/>
      <c r="U52" s="9" t="s">
        <v>8</v>
      </c>
      <c r="V52" s="80">
        <v>3.2500000000000001E-2</v>
      </c>
      <c r="W52" s="80">
        <f>$V$52*$K$52</f>
        <v>1.3</v>
      </c>
      <c r="X52" s="80">
        <v>0</v>
      </c>
      <c r="Y52" s="80">
        <f>$X$52*$K$52</f>
        <v>0</v>
      </c>
      <c r="Z52" s="80">
        <v>0</v>
      </c>
      <c r="AA52" s="81">
        <f>$Z$52*$K$52</f>
        <v>0</v>
      </c>
      <c r="AR52" s="2" t="s">
        <v>72</v>
      </c>
      <c r="AT52" s="2" t="s">
        <v>68</v>
      </c>
      <c r="AU52" s="2" t="s">
        <v>43</v>
      </c>
      <c r="AY52" s="2" t="s">
        <v>67</v>
      </c>
      <c r="BE52" s="82">
        <f>IF($U$52="základná",$N$52,0)</f>
        <v>0</v>
      </c>
      <c r="BF52" s="82">
        <f>IF($U$52="znížená",$N$52,0)</f>
        <v>0</v>
      </c>
      <c r="BG52" s="82">
        <f>IF($U$52="zákl. prenesená",$N$52,0)</f>
        <v>0</v>
      </c>
      <c r="BH52" s="82">
        <f>IF($U$52="zníž. prenesená",$N$52,0)</f>
        <v>0</v>
      </c>
      <c r="BI52" s="82">
        <f>IF($U$52="nulová",$N$52,0)</f>
        <v>0</v>
      </c>
      <c r="BJ52" s="2" t="s">
        <v>43</v>
      </c>
      <c r="BK52" s="83">
        <f>ROUND($L$52*$K$52,3)</f>
        <v>0</v>
      </c>
      <c r="BL52" s="2" t="s">
        <v>72</v>
      </c>
    </row>
    <row r="53" spans="2:64" s="2" customFormat="1" ht="15.75" customHeight="1" x14ac:dyDescent="0.35">
      <c r="B53" s="6"/>
      <c r="C53" s="84" t="s">
        <v>150</v>
      </c>
      <c r="D53" s="84" t="s">
        <v>73</v>
      </c>
      <c r="E53" s="85" t="s">
        <v>246</v>
      </c>
      <c r="F53" s="160" t="s">
        <v>247</v>
      </c>
      <c r="G53" s="161"/>
      <c r="H53" s="161"/>
      <c r="I53" s="161"/>
      <c r="J53" s="86" t="s">
        <v>128</v>
      </c>
      <c r="K53" s="87">
        <v>40</v>
      </c>
      <c r="L53" s="162">
        <v>0</v>
      </c>
      <c r="M53" s="161"/>
      <c r="N53" s="162">
        <f>ROUND($L$53*$K$53,3)</f>
        <v>0</v>
      </c>
      <c r="O53" s="159"/>
      <c r="P53" s="159"/>
      <c r="Q53" s="159"/>
      <c r="R53" s="8"/>
      <c r="T53" s="79"/>
      <c r="U53" s="9" t="s">
        <v>8</v>
      </c>
      <c r="V53" s="80">
        <v>0</v>
      </c>
      <c r="W53" s="80">
        <f>$V$53*$K$53</f>
        <v>0</v>
      </c>
      <c r="X53" s="80">
        <v>0</v>
      </c>
      <c r="Y53" s="80">
        <f>$X$53*$K$53</f>
        <v>0</v>
      </c>
      <c r="Z53" s="80">
        <v>0</v>
      </c>
      <c r="AA53" s="81">
        <f>$Z$53*$K$53</f>
        <v>0</v>
      </c>
      <c r="AR53" s="2" t="s">
        <v>76</v>
      </c>
      <c r="AT53" s="2" t="s">
        <v>73</v>
      </c>
      <c r="AU53" s="2" t="s">
        <v>43</v>
      </c>
      <c r="AY53" s="2" t="s">
        <v>67</v>
      </c>
      <c r="BE53" s="82">
        <f>IF($U$53="základná",$N$53,0)</f>
        <v>0</v>
      </c>
      <c r="BF53" s="82">
        <f>IF($U$53="znížená",$N$53,0)</f>
        <v>0</v>
      </c>
      <c r="BG53" s="82">
        <f>IF($U$53="zákl. prenesená",$N$53,0)</f>
        <v>0</v>
      </c>
      <c r="BH53" s="82">
        <f>IF($U$53="zníž. prenesená",$N$53,0)</f>
        <v>0</v>
      </c>
      <c r="BI53" s="82">
        <f>IF($U$53="nulová",$N$53,0)</f>
        <v>0</v>
      </c>
      <c r="BJ53" s="2" t="s">
        <v>43</v>
      </c>
      <c r="BK53" s="83">
        <f>ROUND($L$53*$K$53,3)</f>
        <v>0</v>
      </c>
      <c r="BL53" s="2" t="s">
        <v>76</v>
      </c>
    </row>
    <row r="54" spans="2:64" s="2" customFormat="1" ht="39" customHeight="1" x14ac:dyDescent="0.35">
      <c r="B54" s="6"/>
      <c r="C54" s="75" t="s">
        <v>151</v>
      </c>
      <c r="D54" s="75" t="s">
        <v>68</v>
      </c>
      <c r="E54" s="76" t="s">
        <v>248</v>
      </c>
      <c r="F54" s="171" t="s">
        <v>249</v>
      </c>
      <c r="G54" s="159"/>
      <c r="H54" s="159"/>
      <c r="I54" s="159"/>
      <c r="J54" s="77" t="s">
        <v>128</v>
      </c>
      <c r="K54" s="78">
        <v>40</v>
      </c>
      <c r="L54" s="158">
        <v>0</v>
      </c>
      <c r="M54" s="159"/>
      <c r="N54" s="158">
        <f>ROUND($L$54*$K$54,3)</f>
        <v>0</v>
      </c>
      <c r="O54" s="159"/>
      <c r="P54" s="159"/>
      <c r="Q54" s="159"/>
      <c r="R54" s="8"/>
      <c r="T54" s="79"/>
      <c r="U54" s="9" t="s">
        <v>8</v>
      </c>
      <c r="V54" s="80">
        <v>0.17549999999999999</v>
      </c>
      <c r="W54" s="80">
        <f>$V$54*$K$54</f>
        <v>7.02</v>
      </c>
      <c r="X54" s="80">
        <v>0</v>
      </c>
      <c r="Y54" s="80">
        <f>$X$54*$K$54</f>
        <v>0</v>
      </c>
      <c r="Z54" s="80">
        <v>0</v>
      </c>
      <c r="AA54" s="81">
        <f>$Z$54*$K$54</f>
        <v>0</v>
      </c>
      <c r="AR54" s="2" t="s">
        <v>72</v>
      </c>
      <c r="AT54" s="2" t="s">
        <v>68</v>
      </c>
      <c r="AU54" s="2" t="s">
        <v>43</v>
      </c>
      <c r="AY54" s="2" t="s">
        <v>67</v>
      </c>
      <c r="BE54" s="82">
        <f>IF($U$54="základná",$N$54,0)</f>
        <v>0</v>
      </c>
      <c r="BF54" s="82">
        <f>IF($U$54="znížená",$N$54,0)</f>
        <v>0</v>
      </c>
      <c r="BG54" s="82">
        <f>IF($U$54="zákl. prenesená",$N$54,0)</f>
        <v>0</v>
      </c>
      <c r="BH54" s="82">
        <f>IF($U$54="zníž. prenesená",$N$54,0)</f>
        <v>0</v>
      </c>
      <c r="BI54" s="82">
        <f>IF($U$54="nulová",$N$54,0)</f>
        <v>0</v>
      </c>
      <c r="BJ54" s="2" t="s">
        <v>43</v>
      </c>
      <c r="BK54" s="83">
        <f>ROUND($L$54*$K$54,3)</f>
        <v>0</v>
      </c>
      <c r="BL54" s="2" t="s">
        <v>72</v>
      </c>
    </row>
    <row r="55" spans="2:64" s="2" customFormat="1" ht="39" customHeight="1" x14ac:dyDescent="0.35">
      <c r="B55" s="6"/>
      <c r="C55" s="75" t="s">
        <v>152</v>
      </c>
      <c r="D55" s="75" t="s">
        <v>68</v>
      </c>
      <c r="E55" s="76" t="s">
        <v>250</v>
      </c>
      <c r="F55" s="171" t="s">
        <v>251</v>
      </c>
      <c r="G55" s="159"/>
      <c r="H55" s="159"/>
      <c r="I55" s="159"/>
      <c r="J55" s="77" t="s">
        <v>252</v>
      </c>
      <c r="K55" s="78">
        <v>40</v>
      </c>
      <c r="L55" s="158">
        <v>0</v>
      </c>
      <c r="M55" s="159"/>
      <c r="N55" s="158">
        <f>ROUND($L$55*$K$55,3)</f>
        <v>0</v>
      </c>
      <c r="O55" s="159"/>
      <c r="P55" s="159"/>
      <c r="Q55" s="159"/>
      <c r="R55" s="8"/>
      <c r="T55" s="79"/>
      <c r="U55" s="9" t="s">
        <v>8</v>
      </c>
      <c r="V55" s="80">
        <v>0.1963</v>
      </c>
      <c r="W55" s="80">
        <f>$V$55*$K$55</f>
        <v>7.8520000000000003</v>
      </c>
      <c r="X55" s="80">
        <v>0</v>
      </c>
      <c r="Y55" s="80">
        <f>$X$55*$K$55</f>
        <v>0</v>
      </c>
      <c r="Z55" s="80">
        <v>0</v>
      </c>
      <c r="AA55" s="81">
        <f>$Z$55*$K$55</f>
        <v>0</v>
      </c>
      <c r="AR55" s="2" t="s">
        <v>72</v>
      </c>
      <c r="AT55" s="2" t="s">
        <v>68</v>
      </c>
      <c r="AU55" s="2" t="s">
        <v>43</v>
      </c>
      <c r="AY55" s="2" t="s">
        <v>67</v>
      </c>
      <c r="BE55" s="82">
        <f>IF($U$55="základná",$N$55,0)</f>
        <v>0</v>
      </c>
      <c r="BF55" s="82">
        <f>IF($U$55="znížená",$N$55,0)</f>
        <v>0</v>
      </c>
      <c r="BG55" s="82">
        <f>IF($U$55="zákl. prenesená",$N$55,0)</f>
        <v>0</v>
      </c>
      <c r="BH55" s="82">
        <f>IF($U$55="zníž. prenesená",$N$55,0)</f>
        <v>0</v>
      </c>
      <c r="BI55" s="82">
        <f>IF($U$55="nulová",$N$55,0)</f>
        <v>0</v>
      </c>
      <c r="BJ55" s="2" t="s">
        <v>43</v>
      </c>
      <c r="BK55" s="83">
        <f>ROUND($L$55*$K$55,3)</f>
        <v>0</v>
      </c>
      <c r="BL55" s="2" t="s">
        <v>72</v>
      </c>
    </row>
    <row r="56" spans="2:64" s="64" customFormat="1" ht="37.5" customHeight="1" x14ac:dyDescent="0.35">
      <c r="B56" s="65"/>
      <c r="C56" s="66"/>
      <c r="D56" s="67" t="s">
        <v>50</v>
      </c>
      <c r="E56" s="67"/>
      <c r="F56" s="67"/>
      <c r="G56" s="67"/>
      <c r="H56" s="67"/>
      <c r="I56" s="67"/>
      <c r="J56" s="67"/>
      <c r="K56" s="67"/>
      <c r="L56" s="67"/>
      <c r="M56" s="67"/>
      <c r="N56" s="168">
        <f>SUM(N57:Q60)</f>
        <v>0</v>
      </c>
      <c r="O56" s="169"/>
      <c r="P56" s="169"/>
      <c r="Q56" s="169"/>
      <c r="R56" s="68"/>
      <c r="T56" s="69"/>
      <c r="U56" s="66"/>
      <c r="V56" s="66"/>
      <c r="W56" s="70">
        <f>SUM($W$57:$W$59)</f>
        <v>29.680000000000003</v>
      </c>
      <c r="X56" s="66"/>
      <c r="Y56" s="70">
        <f>SUM($Y$57:$Y$59)</f>
        <v>0</v>
      </c>
      <c r="Z56" s="66"/>
      <c r="AA56" s="71">
        <f>SUM($AA$57:$AA$59)</f>
        <v>0</v>
      </c>
      <c r="AR56" s="72" t="s">
        <v>78</v>
      </c>
      <c r="AT56" s="72" t="s">
        <v>28</v>
      </c>
      <c r="AU56" s="72" t="s">
        <v>29</v>
      </c>
      <c r="AY56" s="72" t="s">
        <v>67</v>
      </c>
      <c r="BK56" s="73">
        <f>SUM($BK$57:$BK$59)</f>
        <v>0</v>
      </c>
    </row>
    <row r="57" spans="2:64" s="2" customFormat="1" ht="15.75" customHeight="1" x14ac:dyDescent="0.35">
      <c r="B57" s="6"/>
      <c r="C57" s="75" t="s">
        <v>153</v>
      </c>
      <c r="D57" s="75" t="s">
        <v>68</v>
      </c>
      <c r="E57" s="76" t="s">
        <v>253</v>
      </c>
      <c r="F57" s="171" t="s">
        <v>254</v>
      </c>
      <c r="G57" s="159"/>
      <c r="H57" s="159"/>
      <c r="I57" s="159"/>
      <c r="J57" s="77" t="s">
        <v>164</v>
      </c>
      <c r="K57" s="78">
        <v>16</v>
      </c>
      <c r="L57" s="158">
        <v>0</v>
      </c>
      <c r="M57" s="159"/>
      <c r="N57" s="158">
        <f>ROUND($L$57*$K$57,3)</f>
        <v>0</v>
      </c>
      <c r="O57" s="159"/>
      <c r="P57" s="159"/>
      <c r="Q57" s="159"/>
      <c r="R57" s="8"/>
      <c r="T57" s="79"/>
      <c r="U57" s="9" t="s">
        <v>8</v>
      </c>
      <c r="V57" s="80">
        <v>1.06</v>
      </c>
      <c r="W57" s="80">
        <f>$V$57*$K$57</f>
        <v>16.96</v>
      </c>
      <c r="X57" s="80">
        <v>0</v>
      </c>
      <c r="Y57" s="80">
        <f>$X$57*$K$57</f>
        <v>0</v>
      </c>
      <c r="Z57" s="80">
        <v>0</v>
      </c>
      <c r="AA57" s="81">
        <f>$Z$57*$K$57</f>
        <v>0</v>
      </c>
      <c r="AR57" s="2" t="s">
        <v>165</v>
      </c>
      <c r="AT57" s="2" t="s">
        <v>68</v>
      </c>
      <c r="AU57" s="2" t="s">
        <v>35</v>
      </c>
      <c r="AY57" s="2" t="s">
        <v>67</v>
      </c>
      <c r="BE57" s="82">
        <f>IF($U$57="základná",$N$57,0)</f>
        <v>0</v>
      </c>
      <c r="BF57" s="82">
        <f>IF($U$57="znížená",$N$57,0)</f>
        <v>0</v>
      </c>
      <c r="BG57" s="82">
        <f>IF($U$57="zákl. prenesená",$N$57,0)</f>
        <v>0</v>
      </c>
      <c r="BH57" s="82">
        <f>IF($U$57="zníž. prenesená",$N$57,0)</f>
        <v>0</v>
      </c>
      <c r="BI57" s="82">
        <f>IF($U$57="nulová",$N$57,0)</f>
        <v>0</v>
      </c>
      <c r="BJ57" s="2" t="s">
        <v>43</v>
      </c>
      <c r="BK57" s="83">
        <f>ROUND($L$57*$K$57,3)</f>
        <v>0</v>
      </c>
      <c r="BL57" s="2" t="s">
        <v>165</v>
      </c>
    </row>
    <row r="58" spans="2:64" s="2" customFormat="1" ht="15.75" customHeight="1" x14ac:dyDescent="0.35">
      <c r="B58" s="6"/>
      <c r="C58" s="75" t="s">
        <v>154</v>
      </c>
      <c r="D58" s="75" t="s">
        <v>68</v>
      </c>
      <c r="E58" s="76" t="s">
        <v>162</v>
      </c>
      <c r="F58" s="171" t="s">
        <v>255</v>
      </c>
      <c r="G58" s="159"/>
      <c r="H58" s="159"/>
      <c r="I58" s="159"/>
      <c r="J58" s="77" t="s">
        <v>164</v>
      </c>
      <c r="K58" s="78">
        <v>4</v>
      </c>
      <c r="L58" s="158">
        <v>0</v>
      </c>
      <c r="M58" s="159"/>
      <c r="N58" s="158">
        <f>ROUND($L$58*$K$58,3)</f>
        <v>0</v>
      </c>
      <c r="O58" s="159"/>
      <c r="P58" s="159"/>
      <c r="Q58" s="159"/>
      <c r="R58" s="8"/>
      <c r="T58" s="79"/>
      <c r="U58" s="9" t="s">
        <v>8</v>
      </c>
      <c r="V58" s="80">
        <v>1.06</v>
      </c>
      <c r="W58" s="80">
        <f>$V$58*$K$58</f>
        <v>4.24</v>
      </c>
      <c r="X58" s="80">
        <v>0</v>
      </c>
      <c r="Y58" s="80">
        <f>$X$58*$K$58</f>
        <v>0</v>
      </c>
      <c r="Z58" s="80">
        <v>0</v>
      </c>
      <c r="AA58" s="81">
        <f>$Z$58*$K$58</f>
        <v>0</v>
      </c>
      <c r="AR58" s="2" t="s">
        <v>165</v>
      </c>
      <c r="AT58" s="2" t="s">
        <v>68</v>
      </c>
      <c r="AU58" s="2" t="s">
        <v>35</v>
      </c>
      <c r="AY58" s="2" t="s">
        <v>67</v>
      </c>
      <c r="BE58" s="82">
        <f>IF($U$58="základná",$N$58,0)</f>
        <v>0</v>
      </c>
      <c r="BF58" s="82">
        <f>IF($U$58="znížená",$N$58,0)</f>
        <v>0</v>
      </c>
      <c r="BG58" s="82">
        <f>IF($U$58="zákl. prenesená",$N$58,0)</f>
        <v>0</v>
      </c>
      <c r="BH58" s="82">
        <f>IF($U$58="zníž. prenesená",$N$58,0)</f>
        <v>0</v>
      </c>
      <c r="BI58" s="82">
        <f>IF($U$58="nulová",$N$58,0)</f>
        <v>0</v>
      </c>
      <c r="BJ58" s="2" t="s">
        <v>43</v>
      </c>
      <c r="BK58" s="83">
        <f>ROUND($L$58*$K$58,3)</f>
        <v>0</v>
      </c>
      <c r="BL58" s="2" t="s">
        <v>165</v>
      </c>
    </row>
    <row r="59" spans="2:64" s="2" customFormat="1" ht="27" customHeight="1" x14ac:dyDescent="0.35">
      <c r="B59" s="6"/>
      <c r="C59" s="75" t="s">
        <v>155</v>
      </c>
      <c r="D59" s="75" t="s">
        <v>68</v>
      </c>
      <c r="E59" s="76" t="s">
        <v>167</v>
      </c>
      <c r="F59" s="171" t="s">
        <v>256</v>
      </c>
      <c r="G59" s="159"/>
      <c r="H59" s="159"/>
      <c r="I59" s="159"/>
      <c r="J59" s="77" t="s">
        <v>164</v>
      </c>
      <c r="K59" s="78">
        <v>8</v>
      </c>
      <c r="L59" s="158">
        <v>0</v>
      </c>
      <c r="M59" s="159"/>
      <c r="N59" s="174">
        <f>ROUND($L$59*$K$59,3)</f>
        <v>0</v>
      </c>
      <c r="O59" s="177"/>
      <c r="P59" s="177"/>
      <c r="Q59" s="175"/>
      <c r="R59" s="8"/>
      <c r="T59" s="79"/>
      <c r="U59" s="88" t="s">
        <v>8</v>
      </c>
      <c r="V59" s="89">
        <v>1.06</v>
      </c>
      <c r="W59" s="89">
        <f>$V$59*$K$59</f>
        <v>8.48</v>
      </c>
      <c r="X59" s="89">
        <v>0</v>
      </c>
      <c r="Y59" s="89">
        <f>$X$59*$K$59</f>
        <v>0</v>
      </c>
      <c r="Z59" s="89">
        <v>0</v>
      </c>
      <c r="AA59" s="90">
        <f>$Z$59*$K$59</f>
        <v>0</v>
      </c>
      <c r="AR59" s="2" t="s">
        <v>165</v>
      </c>
      <c r="AT59" s="2" t="s">
        <v>68</v>
      </c>
      <c r="AU59" s="2" t="s">
        <v>35</v>
      </c>
      <c r="AY59" s="2" t="s">
        <v>67</v>
      </c>
      <c r="BE59" s="82">
        <f>IF($U$59="základná",$N$59,0)</f>
        <v>0</v>
      </c>
      <c r="BF59" s="82">
        <f>IF($U$59="znížená",$N$59,0)</f>
        <v>0</v>
      </c>
      <c r="BG59" s="82">
        <f>IF($U$59="zákl. prenesená",$N$59,0)</f>
        <v>0</v>
      </c>
      <c r="BH59" s="82">
        <f>IF($U$59="zníž. prenesená",$N$59,0)</f>
        <v>0</v>
      </c>
      <c r="BI59" s="82">
        <f>IF($U$59="nulová",$N$59,0)</f>
        <v>0</v>
      </c>
      <c r="BJ59" s="2" t="s">
        <v>43</v>
      </c>
      <c r="BK59" s="83">
        <f>ROUND($L$59*$K$59,3)</f>
        <v>0</v>
      </c>
      <c r="BL59" s="2" t="s">
        <v>165</v>
      </c>
    </row>
    <row r="60" spans="2:64" s="118" customFormat="1" ht="27" customHeight="1" x14ac:dyDescent="0.35">
      <c r="B60" s="6"/>
      <c r="C60" s="75" t="s">
        <v>264</v>
      </c>
      <c r="D60" s="75" t="s">
        <v>68</v>
      </c>
      <c r="E60" s="76" t="s">
        <v>265</v>
      </c>
      <c r="F60" s="171" t="s">
        <v>266</v>
      </c>
      <c r="G60" s="159"/>
      <c r="H60" s="159"/>
      <c r="I60" s="159"/>
      <c r="J60" s="77" t="s">
        <v>164</v>
      </c>
      <c r="K60" s="119">
        <v>8</v>
      </c>
      <c r="L60" s="158">
        <v>0</v>
      </c>
      <c r="M60" s="159"/>
      <c r="N60" s="174">
        <f>ROUND($L$60*$K$60,3)</f>
        <v>0</v>
      </c>
      <c r="O60" s="177"/>
      <c r="P60" s="177"/>
      <c r="Q60" s="175"/>
      <c r="R60" s="8"/>
      <c r="T60" s="121"/>
      <c r="U60" s="122"/>
      <c r="V60" s="123"/>
      <c r="W60" s="123"/>
      <c r="X60" s="123"/>
      <c r="Y60" s="123"/>
      <c r="Z60" s="123"/>
      <c r="AA60" s="123"/>
      <c r="BE60" s="82"/>
      <c r="BF60" s="82"/>
      <c r="BG60" s="82"/>
      <c r="BH60" s="82"/>
      <c r="BI60" s="82"/>
      <c r="BK60" s="83"/>
    </row>
    <row r="61" spans="2:64" s="2" customFormat="1" ht="7.5" customHeight="1" x14ac:dyDescent="0.35">
      <c r="B61" s="1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6"/>
    </row>
  </sheetData>
  <sheetProtection formatColumns="0" formatRows="0" sort="0" autoFilter="0"/>
  <mergeCells count="143">
    <mergeCell ref="F59:I59"/>
    <mergeCell ref="L59:M59"/>
    <mergeCell ref="N59:Q59"/>
    <mergeCell ref="N13:Q13"/>
    <mergeCell ref="N14:Q14"/>
    <mergeCell ref="N15:Q15"/>
    <mergeCell ref="N48:Q48"/>
    <mergeCell ref="N56:Q56"/>
    <mergeCell ref="F57:I57"/>
    <mergeCell ref="L57:M57"/>
    <mergeCell ref="N57:Q57"/>
    <mergeCell ref="F58:I58"/>
    <mergeCell ref="L58:M58"/>
    <mergeCell ref="N58:Q58"/>
    <mergeCell ref="F54:I54"/>
    <mergeCell ref="L54:M54"/>
    <mergeCell ref="N54:Q54"/>
    <mergeCell ref="F55:I55"/>
    <mergeCell ref="L55:M55"/>
    <mergeCell ref="N55:Q55"/>
    <mergeCell ref="F52:I52"/>
    <mergeCell ref="L52:M52"/>
    <mergeCell ref="N52:Q52"/>
    <mergeCell ref="F53:I53"/>
    <mergeCell ref="L53:M53"/>
    <mergeCell ref="N53:Q53"/>
    <mergeCell ref="F50:I50"/>
    <mergeCell ref="L50:M50"/>
    <mergeCell ref="N50:Q50"/>
    <mergeCell ref="F51:I51"/>
    <mergeCell ref="L51:M51"/>
    <mergeCell ref="N51:Q51"/>
    <mergeCell ref="F47:I47"/>
    <mergeCell ref="L47:M47"/>
    <mergeCell ref="N47:Q47"/>
    <mergeCell ref="F49:I49"/>
    <mergeCell ref="L49:M49"/>
    <mergeCell ref="N49:Q49"/>
    <mergeCell ref="F45:I45"/>
    <mergeCell ref="L45:M45"/>
    <mergeCell ref="N45:Q45"/>
    <mergeCell ref="F46:I46"/>
    <mergeCell ref="L46:M46"/>
    <mergeCell ref="N46:Q46"/>
    <mergeCell ref="F43:I43"/>
    <mergeCell ref="L43:M43"/>
    <mergeCell ref="N43:Q43"/>
    <mergeCell ref="F44:I44"/>
    <mergeCell ref="L44:M44"/>
    <mergeCell ref="N44:Q44"/>
    <mergeCell ref="F41:I41"/>
    <mergeCell ref="L41:M41"/>
    <mergeCell ref="N41:Q41"/>
    <mergeCell ref="F42:I42"/>
    <mergeCell ref="L42:M42"/>
    <mergeCell ref="N42:Q42"/>
    <mergeCell ref="F39:I39"/>
    <mergeCell ref="L39:M39"/>
    <mergeCell ref="N39:Q39"/>
    <mergeCell ref="F40:I40"/>
    <mergeCell ref="L40:M40"/>
    <mergeCell ref="N40:Q40"/>
    <mergeCell ref="F37:I37"/>
    <mergeCell ref="L37:M37"/>
    <mergeCell ref="N37:Q37"/>
    <mergeCell ref="F38:I38"/>
    <mergeCell ref="L38:M38"/>
    <mergeCell ref="N38:Q38"/>
    <mergeCell ref="F35:I35"/>
    <mergeCell ref="L35:M35"/>
    <mergeCell ref="N35:Q35"/>
    <mergeCell ref="F36:I36"/>
    <mergeCell ref="L36:M36"/>
    <mergeCell ref="N36:Q36"/>
    <mergeCell ref="F33:I33"/>
    <mergeCell ref="L33:M33"/>
    <mergeCell ref="N33:Q33"/>
    <mergeCell ref="F34:I34"/>
    <mergeCell ref="L34:M34"/>
    <mergeCell ref="N34:Q34"/>
    <mergeCell ref="F31:I31"/>
    <mergeCell ref="L31:M31"/>
    <mergeCell ref="N31:Q31"/>
    <mergeCell ref="F32:I32"/>
    <mergeCell ref="L32:M32"/>
    <mergeCell ref="N32:Q32"/>
    <mergeCell ref="F29:I29"/>
    <mergeCell ref="L29:M29"/>
    <mergeCell ref="N29:Q29"/>
    <mergeCell ref="F30:I30"/>
    <mergeCell ref="L30:M30"/>
    <mergeCell ref="N30:Q30"/>
    <mergeCell ref="F27:I27"/>
    <mergeCell ref="L27:M27"/>
    <mergeCell ref="N27:Q27"/>
    <mergeCell ref="F28:I28"/>
    <mergeCell ref="L28:M28"/>
    <mergeCell ref="N28:Q28"/>
    <mergeCell ref="F25:I25"/>
    <mergeCell ref="L25:M25"/>
    <mergeCell ref="N25:Q25"/>
    <mergeCell ref="F26:I26"/>
    <mergeCell ref="L26:M26"/>
    <mergeCell ref="N26:Q26"/>
    <mergeCell ref="F23:I23"/>
    <mergeCell ref="L23:M23"/>
    <mergeCell ref="N23:Q23"/>
    <mergeCell ref="F24:I24"/>
    <mergeCell ref="L24:M24"/>
    <mergeCell ref="N24:Q24"/>
    <mergeCell ref="F22:I22"/>
    <mergeCell ref="L22:M22"/>
    <mergeCell ref="N22:Q22"/>
    <mergeCell ref="F19:I19"/>
    <mergeCell ref="L19:M19"/>
    <mergeCell ref="N19:Q19"/>
    <mergeCell ref="F20:I20"/>
    <mergeCell ref="L20:M20"/>
    <mergeCell ref="N20:Q20"/>
    <mergeCell ref="C2:Q2"/>
    <mergeCell ref="F5:P5"/>
    <mergeCell ref="M7:P7"/>
    <mergeCell ref="M9:Q9"/>
    <mergeCell ref="M10:Q10"/>
    <mergeCell ref="F60:I60"/>
    <mergeCell ref="L60:M60"/>
    <mergeCell ref="N60:Q60"/>
    <mergeCell ref="F17:I17"/>
    <mergeCell ref="L17:M17"/>
    <mergeCell ref="N17:Q17"/>
    <mergeCell ref="F18:I18"/>
    <mergeCell ref="L18:M18"/>
    <mergeCell ref="N18:Q18"/>
    <mergeCell ref="F4:Q4"/>
    <mergeCell ref="F12:I12"/>
    <mergeCell ref="L12:M12"/>
    <mergeCell ref="N12:Q12"/>
    <mergeCell ref="F16:I16"/>
    <mergeCell ref="L16:M16"/>
    <mergeCell ref="N16:Q16"/>
    <mergeCell ref="F21:I21"/>
    <mergeCell ref="L21:M21"/>
    <mergeCell ref="N21:Q21"/>
  </mergeCells>
  <pageMargins left="0.59027779102325439" right="0.59027779102325439" top="0.52083337306976318" bottom="0.48611113429069519" header="0" footer="0"/>
  <pageSetup paperSize="9" scale="87" fitToHeight="100" orientation="portrait" blackAndWhite="1" r:id="rId1"/>
  <headerFooter alignWithMargins="0"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2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3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13</vt:i4>
      </vt:variant>
      <vt:variant>
        <vt:lpstr>Pomenované rozsahy</vt:lpstr>
      </vt:variant>
      <vt:variant>
        <vt:i4>5</vt:i4>
      </vt:variant>
    </vt:vector>
  </HeadingPairs>
  <TitlesOfParts>
    <vt:vector size="18" baseType="lpstr">
      <vt:lpstr>Rekapitulácia stavby</vt:lpstr>
      <vt:lpstr>Štefultov_výmena</vt:lpstr>
      <vt:lpstr>Štefultov_doplnenie</vt:lpstr>
      <vt:lpstr>ul. Dolná_vymena</vt:lpstr>
      <vt:lpstr>Rozvádzače</vt:lpstr>
      <vt:lpstr>Hárok1</vt:lpstr>
      <vt:lpstr>Hárok2</vt:lpstr>
      <vt:lpstr>Hárok3</vt:lpstr>
      <vt:lpstr>Hárok4</vt:lpstr>
      <vt:lpstr>Hárok5</vt:lpstr>
      <vt:lpstr>Hárok6</vt:lpstr>
      <vt:lpstr>Hárok7</vt:lpstr>
      <vt:lpstr>Hárok8</vt:lpstr>
      <vt:lpstr>'Rekapitulácia stavby'!Názvy_tlače</vt:lpstr>
      <vt:lpstr>Rozvádzače!Názvy_tlače</vt:lpstr>
      <vt:lpstr>Štefultov_doplnenie!Názvy_tlače</vt:lpstr>
      <vt:lpstr>Štefultov_výmena!Názvy_tlače</vt:lpstr>
      <vt:lpstr>'ul. Dolná_vymena'!Názvy_tlače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Pista</dc:creator>
  <cp:lastModifiedBy>Piliar</cp:lastModifiedBy>
  <cp:lastPrinted>2019-02-26T11:20:02Z</cp:lastPrinted>
  <dcterms:created xsi:type="dcterms:W3CDTF">2016-02-17T13:47:46Z</dcterms:created>
  <dcterms:modified xsi:type="dcterms:W3CDTF">2019-07-31T11:33:03Z</dcterms:modified>
</cp:coreProperties>
</file>