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/>
  <bookViews>
    <workbookView xWindow="0" yWindow="0" windowWidth="21240" windowHeight="8070"/>
  </bookViews>
  <sheets>
    <sheet name="Rekapitulácia stavby" sheetId="1" r:id="rId1"/>
    <sheet name="SO 11 " sheetId="3" r:id="rId2"/>
  </sheets>
  <definedNames>
    <definedName name="_xlnm._FilterDatabase" localSheetId="1" hidden="1">'SO 11 '!$C$125:$K$156</definedName>
    <definedName name="_xlnm.Print_Titles" localSheetId="0">'Rekapitulácia stavby'!$92:$92</definedName>
    <definedName name="_xlnm.Print_Titles" localSheetId="1">'SO 11 '!$125:$125</definedName>
    <definedName name="_xlnm.Print_Area" localSheetId="0">'Rekapitulácia stavby'!$D$4:$AO$76,'Rekapitulácia stavby'!$C$82:$AQ$98</definedName>
    <definedName name="_xlnm.Print_Area" localSheetId="1">'SO 11 '!$C$4:$J$76,'SO 11 '!$C$113:$J$156</definedName>
  </definedNames>
  <calcPr calcId="125725"/>
</workbook>
</file>

<file path=xl/calcChain.xml><?xml version="1.0" encoding="utf-8"?>
<calcChain xmlns="http://schemas.openxmlformats.org/spreadsheetml/2006/main">
  <c r="J129" i="3"/>
  <c r="J137"/>
  <c r="J136" s="1"/>
  <c r="J135"/>
  <c r="AY97" i="1" l="1"/>
  <c r="AX97"/>
  <c r="J37" i="3"/>
  <c r="J36"/>
  <c r="AY96" i="1" s="1"/>
  <c r="J35" i="3"/>
  <c r="AX96" i="1" s="1"/>
  <c r="BI156" i="3"/>
  <c r="BH156"/>
  <c r="BG156"/>
  <c r="BE156"/>
  <c r="T156"/>
  <c r="R156"/>
  <c r="P156"/>
  <c r="BI155"/>
  <c r="BH155"/>
  <c r="BG155"/>
  <c r="BE155"/>
  <c r="T155"/>
  <c r="R155"/>
  <c r="P155"/>
  <c r="BI152"/>
  <c r="BH152"/>
  <c r="BG152"/>
  <c r="BE152"/>
  <c r="T152"/>
  <c r="R152"/>
  <c r="P152"/>
  <c r="BI151"/>
  <c r="BH151"/>
  <c r="BG151"/>
  <c r="BE151"/>
  <c r="T151"/>
  <c r="R151"/>
  <c r="P151"/>
  <c r="BI148"/>
  <c r="BH148"/>
  <c r="BG148"/>
  <c r="BE148"/>
  <c r="T148"/>
  <c r="T147" s="1"/>
  <c r="R148"/>
  <c r="R147" s="1"/>
  <c r="P148"/>
  <c r="P147" s="1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T136" s="1"/>
  <c r="R137"/>
  <c r="R136" s="1"/>
  <c r="P137"/>
  <c r="P136" s="1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F120"/>
  <c r="F89"/>
  <c r="E87"/>
  <c r="J24"/>
  <c r="E24"/>
  <c r="J92" s="1"/>
  <c r="J23"/>
  <c r="J21"/>
  <c r="E21"/>
  <c r="J91" s="1"/>
  <c r="J20"/>
  <c r="J18"/>
  <c r="E18"/>
  <c r="F123" s="1"/>
  <c r="J17"/>
  <c r="J15"/>
  <c r="E15"/>
  <c r="F122" s="1"/>
  <c r="J14"/>
  <c r="J120"/>
  <c r="E7"/>
  <c r="E116" s="1"/>
  <c r="AY95" i="1"/>
  <c r="AX95"/>
  <c r="L90"/>
  <c r="AM90"/>
  <c r="AM89"/>
  <c r="L89"/>
  <c r="L87"/>
  <c r="L84"/>
  <c r="BK156" i="3"/>
  <c r="BK155"/>
  <c r="BK152"/>
  <c r="J151"/>
  <c r="J148"/>
  <c r="J147" s="1"/>
  <c r="BK146"/>
  <c r="J145"/>
  <c r="BK144"/>
  <c r="BK143"/>
  <c r="BK141"/>
  <c r="J140"/>
  <c r="J139"/>
  <c r="BK137"/>
  <c r="J134"/>
  <c r="BK133"/>
  <c r="BK131"/>
  <c r="BK130"/>
  <c r="AS94" i="1"/>
  <c r="J156" i="3"/>
  <c r="J155"/>
  <c r="J152"/>
  <c r="BK151"/>
  <c r="BK148"/>
  <c r="J146"/>
  <c r="BK145"/>
  <c r="J144"/>
  <c r="J143"/>
  <c r="J141"/>
  <c r="BK140"/>
  <c r="BK139"/>
  <c r="BK135"/>
  <c r="BK134"/>
  <c r="J133"/>
  <c r="J131"/>
  <c r="J130"/>
  <c r="BK129"/>
  <c r="J154" l="1"/>
  <c r="J150"/>
  <c r="J149" s="1"/>
  <c r="J142"/>
  <c r="J132"/>
  <c r="J128"/>
  <c r="J138"/>
  <c r="P128"/>
  <c r="T128"/>
  <c r="P132"/>
  <c r="T132"/>
  <c r="BK138"/>
  <c r="R138"/>
  <c r="BK142"/>
  <c r="R142"/>
  <c r="P150"/>
  <c r="P149" s="1"/>
  <c r="T150"/>
  <c r="T149" s="1"/>
  <c r="R154"/>
  <c r="BK128"/>
  <c r="R128"/>
  <c r="BK132"/>
  <c r="J99" s="1"/>
  <c r="R132"/>
  <c r="P138"/>
  <c r="T138"/>
  <c r="P142"/>
  <c r="T142"/>
  <c r="BK150"/>
  <c r="J105" s="1"/>
  <c r="R150"/>
  <c r="R149" s="1"/>
  <c r="BK154"/>
  <c r="P154"/>
  <c r="T154"/>
  <c r="E85"/>
  <c r="J89"/>
  <c r="F92"/>
  <c r="J122"/>
  <c r="J123"/>
  <c r="BF130"/>
  <c r="BF134"/>
  <c r="BF137"/>
  <c r="BF143"/>
  <c r="BF145"/>
  <c r="BF151"/>
  <c r="BK147"/>
  <c r="J103" s="1"/>
  <c r="F91"/>
  <c r="BF129"/>
  <c r="BF131"/>
  <c r="BF133"/>
  <c r="BF135"/>
  <c r="BF139"/>
  <c r="BF140"/>
  <c r="BF141"/>
  <c r="BF144"/>
  <c r="BF146"/>
  <c r="BF148"/>
  <c r="BF152"/>
  <c r="BF155"/>
  <c r="BF156"/>
  <c r="BK136"/>
  <c r="J100" s="1"/>
  <c r="AZ95" i="1"/>
  <c r="BD95"/>
  <c r="AZ96"/>
  <c r="AV96"/>
  <c r="F35" i="3"/>
  <c r="BB96" i="1" s="1"/>
  <c r="F37" i="3"/>
  <c r="BD96" i="1" s="1"/>
  <c r="AV95"/>
  <c r="AV97"/>
  <c r="BC97"/>
  <c r="BB95"/>
  <c r="BC95"/>
  <c r="F36" i="3"/>
  <c r="BC96" i="1" s="1"/>
  <c r="AZ97"/>
  <c r="BB97"/>
  <c r="BD97"/>
  <c r="J106" i="3" l="1"/>
  <c r="J101"/>
  <c r="J98"/>
  <c r="J127"/>
  <c r="J126" s="1"/>
  <c r="J102"/>
  <c r="P127"/>
  <c r="P126" s="1"/>
  <c r="AU96" i="1" s="1"/>
  <c r="AU97"/>
  <c r="R127" i="3"/>
  <c r="R126" s="1"/>
  <c r="AU95" i="1"/>
  <c r="T127" i="3"/>
  <c r="T126" s="1"/>
  <c r="BK127"/>
  <c r="BK149"/>
  <c r="J104" s="1"/>
  <c r="AZ94" i="1"/>
  <c r="BD94"/>
  <c r="W33" s="1"/>
  <c r="AW97"/>
  <c r="AT97" s="1"/>
  <c r="BC94"/>
  <c r="W32" s="1"/>
  <c r="AW95"/>
  <c r="AT95" s="1"/>
  <c r="BB94"/>
  <c r="AX94" s="1"/>
  <c r="BA95"/>
  <c r="BA97"/>
  <c r="BK126" i="3" l="1"/>
  <c r="J30" s="1"/>
  <c r="J32" s="1"/>
  <c r="J97"/>
  <c r="AU94" i="1"/>
  <c r="BA94"/>
  <c r="W31"/>
  <c r="AY94"/>
  <c r="AV94"/>
  <c r="J39" i="3" l="1"/>
  <c r="AG96" i="1"/>
  <c r="AN96" s="1"/>
  <c r="J96" i="3"/>
  <c r="AW94" i="1"/>
  <c r="BA96" l="1"/>
  <c r="AG94"/>
  <c r="AN94" s="1"/>
  <c r="AT94"/>
  <c r="AW96" l="1"/>
  <c r="AT96" s="1"/>
  <c r="AK26"/>
  <c r="AK35" l="1"/>
  <c r="W29"/>
  <c r="AK29" s="1"/>
</calcChain>
</file>

<file path=xl/sharedStrings.xml><?xml version="1.0" encoding="utf-8"?>
<sst xmlns="http://schemas.openxmlformats.org/spreadsheetml/2006/main" count="582" uniqueCount="198">
  <si>
    <t>Export Komplet</t>
  </si>
  <si>
    <t/>
  </si>
  <si>
    <t>2.0</t>
  </si>
  <si>
    <t>False</t>
  </si>
  <si>
    <t>{6fef0c13-e69d-4d40-9123-9b4de47dd70f}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</si>
  <si>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</si>
  <si>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</si>
  <si>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</si>
  <si>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</si>
  <si>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</si>
  <si>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</si>
  <si>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</si>
  <si>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</si>
  <si>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</si>
  <si>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</si>
  <si>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</si>
  <si>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</si>
  <si>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</si>
  <si>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</si>
  <si>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</si>
  <si>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</si>
  <si>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</si>
  <si>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</si>
  <si>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</si>
  <si>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</si>
  <si>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</si>
  <si>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</si>
  <si>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</si>
  <si>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</si>
  <si>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</si>
  <si>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</si>
  <si>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</si>
  <si>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</si>
  <si>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</si>
  <si>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</si>
  <si>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</si>
  <si>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</si>
  <si>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</si>
  <si>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</si>
  <si>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</si>
  <si>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</si>
  <si>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</si>
  <si>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</si>
  <si>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</si>
  <si>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</si>
  <si>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</si>
  <si>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</si>
  <si>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</si>
  <si>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</si>
  <si>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</si>
  <si>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</si>
  <si>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</si>
  <si>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</si>
  <si>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</si>
  <si>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</si>
  <si>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</si>
  <si>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</si>
  <si>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</si>
  <si>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</si>
  <si>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</si>
  <si>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</si>
  <si>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</si>
  <si>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</si>
  <si>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</si>
  <si>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</si>
  <si>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</si>
  <si>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</si>
  <si>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</si>
  <si>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</si>
  <si>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</si>
  <si>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</si>
  <si>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</si>
  <si>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</si>
  <si>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{9b7513ad-1fb7-4196-89ba-180c65e94c56}</t>
  </si>
  <si>
    <t>{e8110978-1e2f-4367-b62e-ce4686c4653f}</t>
  </si>
  <si>
    <t>{48f9619a-08ab-4a44-a059-1ffebfb3460d}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</si>
  <si>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</si>
  <si>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</si>
  <si>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</si>
  <si>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</si>
  <si>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</si>
  <si>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</si>
  <si>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</si>
  <si>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</si>
  <si>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</si>
  <si>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</si>
  <si>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</si>
  <si>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</si>
  <si>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</si>
  <si>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</si>
  <si>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</si>
  <si>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</si>
  <si>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</si>
  <si>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</si>
  <si>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</si>
  <si>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</si>
  <si>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</si>
  <si>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</si>
  <si>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</si>
  <si>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</si>
  <si>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</si>
  <si>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</si>
  <si>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</si>
  <si>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</si>
  <si>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</si>
  <si>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</si>
  <si>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</si>
  <si>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</si>
  <si>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</si>
  <si>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m3</t>
  </si>
  <si>
    <t>4</t>
  </si>
  <si>
    <t>2</t>
  </si>
  <si>
    <t>5</t>
  </si>
  <si>
    <t>8</t>
  </si>
  <si>
    <t>9</t>
  </si>
  <si>
    <t>m2</t>
  </si>
  <si>
    <t>Zakladanie</t>
  </si>
  <si>
    <t>16</t>
  </si>
  <si>
    <t>Komunikácie</t>
  </si>
  <si>
    <t>Ostatné konštrukcie a práce-búranie</t>
  </si>
  <si>
    <t>m</t>
  </si>
  <si>
    <t>M</t>
  </si>
  <si>
    <t>99</t>
  </si>
  <si>
    <t>Presun hmôt HSV</t>
  </si>
  <si>
    <t>PSV</t>
  </si>
  <si>
    <t>Práce a dodávky PSV</t>
  </si>
  <si>
    <t>767</t>
  </si>
  <si>
    <t>Konštrukcie doplnkové kovové</t>
  </si>
  <si>
    <t>32</t>
  </si>
  <si>
    <t>VRN</t>
  </si>
  <si>
    <t>Vedľajšie rozpočtové náklady</t>
  </si>
  <si>
    <t>000600011</t>
  </si>
  <si>
    <t>eur</t>
  </si>
  <si>
    <t>1024</t>
  </si>
  <si>
    <t>001000033</t>
  </si>
  <si>
    <t xml:space="preserve">    4 - Vodorovné konštrukcie</t>
  </si>
  <si>
    <t>784408732</t>
  </si>
  <si>
    <t>1229689238</t>
  </si>
  <si>
    <t>1363052287</t>
  </si>
  <si>
    <t>907928207</t>
  </si>
  <si>
    <t>797089787</t>
  </si>
  <si>
    <t>113624586</t>
  </si>
  <si>
    <t>-315682491</t>
  </si>
  <si>
    <t>784374842</t>
  </si>
  <si>
    <t>-508072182</t>
  </si>
  <si>
    <t>1578585605</t>
  </si>
  <si>
    <t>1774651355</t>
  </si>
  <si>
    <t>532585773</t>
  </si>
  <si>
    <t>-1262834814</t>
  </si>
  <si>
    <t>1121819056</t>
  </si>
  <si>
    <t>-433725812</t>
  </si>
  <si>
    <t>-749129598</t>
  </si>
  <si>
    <t>-1133591427</t>
  </si>
  <si>
    <t>P</t>
  </si>
  <si>
    <t>999665029</t>
  </si>
  <si>
    <t>150270502</t>
  </si>
  <si>
    <t>Banská Štiavnica</t>
  </si>
  <si>
    <t>Mesto Banská Štiavnica, Radničné námestie 1, 969 24 Banská Štiavnica</t>
  </si>
  <si>
    <t>SO 11</t>
  </si>
  <si>
    <t>ALTÁNOK A SPEVNENÉ PLOCHY</t>
  </si>
  <si>
    <t>122</t>
  </si>
  <si>
    <t>564</t>
  </si>
  <si>
    <t>273</t>
  </si>
  <si>
    <t>kompl</t>
  </si>
  <si>
    <t>R</t>
  </si>
  <si>
    <t>Podklad zo štrkoviesku veľ. 0-8 mm s rozprestretím a zhutnením hr. 100 mm</t>
  </si>
  <si>
    <t>Dodávka  a kladenie  zámkovej  dlažby  hr. 60mm</t>
  </si>
  <si>
    <t>596</t>
  </si>
  <si>
    <t>916</t>
  </si>
  <si>
    <t xml:space="preserve">Inžinierska činnosť </t>
  </si>
  <si>
    <t xml:space="preserve">Zariadenie staveniska </t>
  </si>
  <si>
    <t>998</t>
  </si>
  <si>
    <t xml:space="preserve">Presun hmôt </t>
  </si>
  <si>
    <t>Výkop ryhy pätiek, presuny  na skladku</t>
  </si>
  <si>
    <t>Podklad  z kameniva hrubého drveného veľ. 0-32 mm s rozprestretím a zhutnením hr. 200 mm</t>
  </si>
  <si>
    <t xml:space="preserve">Dodávka a  osadenie  obrubníka betón., do lôžka z bet. pros. </t>
  </si>
  <si>
    <t>Odkopanie, zhutnenie a vodorovné  presuny  výkopovych prác</t>
  </si>
  <si>
    <t>113</t>
  </si>
  <si>
    <t>132</t>
  </si>
  <si>
    <t xml:space="preserve">Odstránenie betónového  podklau  do hr. 200mm, nakladanie, odvoz na skládku </t>
  </si>
  <si>
    <t>Betón základových pásov, dosiek, prostý tr. C 25/30, debnenie, výstuž</t>
  </si>
  <si>
    <t>212</t>
  </si>
  <si>
    <t xml:space="preserve">Odvodnenie  objektov  DN  100, s lôžkom, napojenie na kanalizáciu </t>
  </si>
  <si>
    <t>Dodávka  a montáž ACO Drien  žlabu, do bet.lôžka</t>
  </si>
  <si>
    <t>920</t>
  </si>
  <si>
    <t>Dodávka a osadenie  kontajnera 12*2,4 m2</t>
  </si>
  <si>
    <t xml:space="preserve">Klampiarske výrobky, žlaby, oplechovanie </t>
  </si>
  <si>
    <t>Zvislé kompletné konštrukcie</t>
  </si>
  <si>
    <t>Prípojka  NN, zemné práce, dod.a mont. kábla, napojenie na objekt</t>
  </si>
  <si>
    <t>Elektroinštalácia, svetelný, zásuvkavý obvod 230V,400V, rozvádzač</t>
  </si>
  <si>
    <t xml:space="preserve">Strešná  konštrukcia, dod. A  mont.   OSB dosky, izolacia Fatrafol   </t>
  </si>
  <si>
    <t xml:space="preserve">ALTÁNOK A SPEVNENÉ PLOCHY  SO 11 </t>
  </si>
  <si>
    <t>SO 11 - ALTÁNOK A SPEVNENÉ PLOCHY</t>
  </si>
  <si>
    <t xml:space="preserve">SO 11 - ALTÁNOK A SPEVNENÉ PLOCHY </t>
  </si>
  <si>
    <t>Cena  bez  DPH</t>
  </si>
  <si>
    <t>Cena  s DPH</t>
  </si>
  <si>
    <t>DPH     20%</t>
  </si>
  <si>
    <t xml:space="preserve">Drevená konštrukcia  altánku, dodávka reziva 4,5m3 , montáž konštrukcia,  zábradlie  45 m , branicka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</si>
</sst>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b/>
      <sz val="11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color rgb="FF003366"/>
      <name val="Arial CE"/>
      <family val="2"/>
      <charset val="238"/>
    </font>
    <font>
      <sz val="9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49" fontId="36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5" borderId="22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Alignment="1">
      <alignment horizontal="left"/>
    </xf>
    <xf numFmtId="0" fontId="39" fillId="5" borderId="0" xfId="0" applyFont="1" applyFill="1" applyAlignment="1">
      <alignment horizontal="left"/>
    </xf>
    <xf numFmtId="0" fontId="17" fillId="5" borderId="22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Alignment="1">
      <alignment horizontal="left"/>
    </xf>
    <xf numFmtId="0" fontId="32" fillId="5" borderId="0" xfId="0" applyFont="1" applyFill="1" applyAlignment="1">
      <alignment vertical="center" wrapText="1"/>
    </xf>
    <xf numFmtId="0" fontId="40" fillId="5" borderId="22" xfId="0" applyFont="1" applyFill="1" applyBorder="1" applyAlignment="1" applyProtection="1">
      <alignment horizontal="left" vertical="center" wrapText="1"/>
      <protection locked="0"/>
    </xf>
    <xf numFmtId="0" fontId="41" fillId="5" borderId="0" xfId="0" applyFont="1" applyFill="1" applyAlignment="1">
      <alignment horizontal="left"/>
    </xf>
    <xf numFmtId="167" fontId="36" fillId="0" borderId="22" xfId="0" applyNumberFormat="1" applyFont="1" applyBorder="1" applyAlignment="1" applyProtection="1">
      <alignment vertical="center"/>
      <protection locked="0"/>
    </xf>
    <xf numFmtId="0" fontId="38" fillId="0" borderId="0" xfId="0" applyFont="1" applyAlignment="1"/>
    <xf numFmtId="167" fontId="42" fillId="0" borderId="22" xfId="0" applyNumberFormat="1" applyFont="1" applyBorder="1" applyAlignment="1" applyProtection="1">
      <alignment vertical="center"/>
      <protection locked="0"/>
    </xf>
    <xf numFmtId="0" fontId="43" fillId="0" borderId="5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4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>
      <selection activeCell="AG94" sqref="AG94:AM9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2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79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7"/>
      <c r="BS5" s="14" t="s">
        <v>6</v>
      </c>
    </row>
    <row r="6" spans="1:74" s="1" customFormat="1" ht="36.950000000000003" customHeight="1">
      <c r="B6" s="17"/>
      <c r="D6" s="22" t="s">
        <v>11</v>
      </c>
      <c r="K6" s="181" t="s">
        <v>191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7"/>
      <c r="BS6" s="14" t="s">
        <v>6</v>
      </c>
    </row>
    <row r="7" spans="1:74" s="1" customFormat="1" ht="12" customHeight="1">
      <c r="B7" s="17"/>
      <c r="D7" s="23" t="s">
        <v>12</v>
      </c>
      <c r="K7" s="21" t="s">
        <v>1</v>
      </c>
      <c r="AK7" s="23" t="s">
        <v>13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14</v>
      </c>
      <c r="K8" s="160" t="s">
        <v>156</v>
      </c>
      <c r="AK8" s="23" t="s">
        <v>16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17</v>
      </c>
      <c r="K10" s="159" t="s">
        <v>157</v>
      </c>
      <c r="AK10" s="23" t="s">
        <v>18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15</v>
      </c>
      <c r="AK11" s="23" t="s">
        <v>19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20</v>
      </c>
      <c r="AK13" s="23" t="s">
        <v>18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15</v>
      </c>
      <c r="AK14" s="23" t="s">
        <v>19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21</v>
      </c>
      <c r="K16" s="159"/>
      <c r="AK16" s="23" t="s">
        <v>18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15</v>
      </c>
      <c r="AK17" s="23" t="s">
        <v>19</v>
      </c>
      <c r="AN17" s="21" t="s">
        <v>1</v>
      </c>
      <c r="AR17" s="17"/>
      <c r="BS17" s="14" t="s">
        <v>22</v>
      </c>
    </row>
    <row r="18" spans="1:71" s="1" customFormat="1" ht="6.95" customHeight="1">
      <c r="B18" s="17"/>
      <c r="AR18" s="17"/>
      <c r="BS18" s="14" t="s">
        <v>23</v>
      </c>
    </row>
    <row r="19" spans="1:71" s="1" customFormat="1" ht="12" customHeight="1">
      <c r="B19" s="17"/>
      <c r="D19" s="23" t="s">
        <v>24</v>
      </c>
      <c r="AK19" s="23" t="s">
        <v>18</v>
      </c>
      <c r="AN19" s="21" t="s">
        <v>1</v>
      </c>
      <c r="AR19" s="17"/>
      <c r="BS19" s="14" t="s">
        <v>23</v>
      </c>
    </row>
    <row r="20" spans="1:71" s="1" customFormat="1" ht="18.399999999999999" customHeight="1">
      <c r="B20" s="17"/>
      <c r="E20" s="21" t="s">
        <v>15</v>
      </c>
      <c r="AK20" s="23" t="s">
        <v>19</v>
      </c>
      <c r="AN20" s="21" t="s">
        <v>1</v>
      </c>
      <c r="AR20" s="17"/>
      <c r="BS20" s="14" t="s">
        <v>22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176" t="s">
        <v>26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83">
        <f>ROUND(AG94,2)</f>
        <v>0</v>
      </c>
      <c r="AL26" s="184"/>
      <c r="AM26" s="184"/>
      <c r="AN26" s="184"/>
      <c r="AO26" s="184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5" t="s">
        <v>27</v>
      </c>
      <c r="M28" s="185"/>
      <c r="N28" s="185"/>
      <c r="O28" s="185"/>
      <c r="P28" s="185"/>
      <c r="Q28" s="26"/>
      <c r="R28" s="26"/>
      <c r="S28" s="26"/>
      <c r="T28" s="26"/>
      <c r="U28" s="26"/>
      <c r="V28" s="26"/>
      <c r="W28" s="185" t="s">
        <v>28</v>
      </c>
      <c r="X28" s="185"/>
      <c r="Y28" s="185"/>
      <c r="Z28" s="185"/>
      <c r="AA28" s="185"/>
      <c r="AB28" s="185"/>
      <c r="AC28" s="185"/>
      <c r="AD28" s="185"/>
      <c r="AE28" s="185"/>
      <c r="AF28" s="26"/>
      <c r="AG28" s="26"/>
      <c r="AH28" s="26"/>
      <c r="AI28" s="26"/>
      <c r="AJ28" s="26"/>
      <c r="AK28" s="185" t="s">
        <v>29</v>
      </c>
      <c r="AL28" s="185"/>
      <c r="AM28" s="185"/>
      <c r="AN28" s="185"/>
      <c r="AO28" s="185"/>
      <c r="AP28" s="26"/>
      <c r="AQ28" s="26"/>
      <c r="AR28" s="27"/>
      <c r="BE28" s="26"/>
    </row>
    <row r="29" spans="1:71" s="3" customFormat="1" ht="14.45" customHeight="1">
      <c r="B29" s="30"/>
      <c r="D29" s="23" t="s">
        <v>30</v>
      </c>
      <c r="F29" s="23" t="s">
        <v>31</v>
      </c>
      <c r="L29" s="188">
        <v>0.2</v>
      </c>
      <c r="M29" s="187"/>
      <c r="N29" s="187"/>
      <c r="O29" s="187"/>
      <c r="P29" s="187"/>
      <c r="W29" s="186">
        <f>SUM(AK26)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SUM(W29*0.2)</f>
        <v>0</v>
      </c>
      <c r="AL29" s="187"/>
      <c r="AM29" s="187"/>
      <c r="AN29" s="187"/>
      <c r="AO29" s="187"/>
      <c r="AR29" s="30"/>
    </row>
    <row r="30" spans="1:71" s="3" customFormat="1" ht="14.45" customHeight="1">
      <c r="B30" s="30"/>
      <c r="F30" s="23" t="s">
        <v>32</v>
      </c>
      <c r="L30" s="188">
        <v>0.2</v>
      </c>
      <c r="M30" s="187"/>
      <c r="N30" s="187"/>
      <c r="O30" s="187"/>
      <c r="P30" s="187"/>
      <c r="W30" s="186">
        <v>0</v>
      </c>
      <c r="X30" s="187"/>
      <c r="Y30" s="187"/>
      <c r="Z30" s="187"/>
      <c r="AA30" s="187"/>
      <c r="AB30" s="187"/>
      <c r="AC30" s="187"/>
      <c r="AD30" s="187"/>
      <c r="AE30" s="187"/>
      <c r="AK30" s="186"/>
      <c r="AL30" s="187"/>
      <c r="AM30" s="187"/>
      <c r="AN30" s="187"/>
      <c r="AO30" s="187"/>
      <c r="AR30" s="30"/>
    </row>
    <row r="31" spans="1:71" s="3" customFormat="1" ht="14.45" hidden="1" customHeight="1">
      <c r="B31" s="30"/>
      <c r="F31" s="23" t="s">
        <v>33</v>
      </c>
      <c r="L31" s="188">
        <v>0.2</v>
      </c>
      <c r="M31" s="187"/>
      <c r="N31" s="187"/>
      <c r="O31" s="187"/>
      <c r="P31" s="187"/>
      <c r="W31" s="186" t="e">
        <f>ROUND(BB94, 2)</f>
        <v>#REF!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0"/>
    </row>
    <row r="32" spans="1:71" s="3" customFormat="1" ht="14.45" hidden="1" customHeight="1">
      <c r="B32" s="30"/>
      <c r="F32" s="23" t="s">
        <v>34</v>
      </c>
      <c r="L32" s="188">
        <v>0.2</v>
      </c>
      <c r="M32" s="187"/>
      <c r="N32" s="187"/>
      <c r="O32" s="187"/>
      <c r="P32" s="187"/>
      <c r="W32" s="186" t="e">
        <f>ROUND(BC94, 2)</f>
        <v>#REF!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0"/>
    </row>
    <row r="33" spans="1:57" s="3" customFormat="1" ht="14.45" hidden="1" customHeight="1">
      <c r="B33" s="30"/>
      <c r="F33" s="23" t="s">
        <v>35</v>
      </c>
      <c r="L33" s="188">
        <v>0</v>
      </c>
      <c r="M33" s="187"/>
      <c r="N33" s="187"/>
      <c r="O33" s="187"/>
      <c r="P33" s="187"/>
      <c r="W33" s="186" t="e">
        <f>ROUND(BD94, 2)</f>
        <v>#REF!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0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1"/>
      <c r="D35" s="32" t="s">
        <v>36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37</v>
      </c>
      <c r="U35" s="33"/>
      <c r="V35" s="33"/>
      <c r="W35" s="33"/>
      <c r="X35" s="212" t="s">
        <v>38</v>
      </c>
      <c r="Y35" s="190"/>
      <c r="Z35" s="190"/>
      <c r="AA35" s="190"/>
      <c r="AB35" s="190"/>
      <c r="AC35" s="33"/>
      <c r="AD35" s="33"/>
      <c r="AE35" s="33"/>
      <c r="AF35" s="33"/>
      <c r="AG35" s="33"/>
      <c r="AH35" s="33"/>
      <c r="AI35" s="33"/>
      <c r="AJ35" s="33"/>
      <c r="AK35" s="189">
        <f>SUM(AK26*1.2)</f>
        <v>0</v>
      </c>
      <c r="AL35" s="190"/>
      <c r="AM35" s="190"/>
      <c r="AN35" s="190"/>
      <c r="AO35" s="191"/>
      <c r="AP35" s="31"/>
      <c r="AQ35" s="31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5"/>
      <c r="D49" s="36" t="s">
        <v>39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40</v>
      </c>
      <c r="AI49" s="37"/>
      <c r="AJ49" s="37"/>
      <c r="AK49" s="37"/>
      <c r="AL49" s="37"/>
      <c r="AM49" s="37"/>
      <c r="AN49" s="37"/>
      <c r="AO49" s="37"/>
      <c r="AR49" s="35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8" t="s">
        <v>41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42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41</v>
      </c>
      <c r="AI60" s="28"/>
      <c r="AJ60" s="28"/>
      <c r="AK60" s="28"/>
      <c r="AL60" s="28"/>
      <c r="AM60" s="38" t="s">
        <v>42</v>
      </c>
      <c r="AN60" s="28"/>
      <c r="AO60" s="28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6" t="s">
        <v>43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44</v>
      </c>
      <c r="AI64" s="39"/>
      <c r="AJ64" s="39"/>
      <c r="AK64" s="39"/>
      <c r="AL64" s="39"/>
      <c r="AM64" s="39"/>
      <c r="AN64" s="39"/>
      <c r="AO64" s="39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8" t="s">
        <v>41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42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41</v>
      </c>
      <c r="AI75" s="28"/>
      <c r="AJ75" s="28"/>
      <c r="AK75" s="28"/>
      <c r="AL75" s="28"/>
      <c r="AM75" s="38" t="s">
        <v>42</v>
      </c>
      <c r="AN75" s="28"/>
      <c r="AO75" s="28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7"/>
      <c r="BE77" s="26"/>
    </row>
    <row r="81" spans="1:91" s="2" customFormat="1" ht="6.95" customHeight="1">
      <c r="A81" s="26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4"/>
      <c r="C84" s="23" t="s">
        <v>10</v>
      </c>
      <c r="L84" s="4">
        <f>K5</f>
        <v>0</v>
      </c>
      <c r="AR84" s="44"/>
    </row>
    <row r="85" spans="1:91" s="5" customFormat="1" ht="36.950000000000003" customHeight="1">
      <c r="B85" s="45"/>
      <c r="C85" s="46" t="s">
        <v>11</v>
      </c>
      <c r="L85" s="203" t="s">
        <v>191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45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14</v>
      </c>
      <c r="D87" s="26"/>
      <c r="E87" s="26"/>
      <c r="F87" s="26"/>
      <c r="G87" s="26"/>
      <c r="H87" s="26"/>
      <c r="I87" s="26"/>
      <c r="J87" s="26"/>
      <c r="K87" s="26"/>
      <c r="L87" s="47" t="str">
        <f>IF(K8="","",K8)</f>
        <v>Banská Štiavnica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16</v>
      </c>
      <c r="AJ87" s="26"/>
      <c r="AK87" s="26"/>
      <c r="AL87" s="26"/>
      <c r="AM87" s="205"/>
      <c r="AN87" s="205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17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21</v>
      </c>
      <c r="AJ89" s="26"/>
      <c r="AK89" s="26"/>
      <c r="AL89" s="26"/>
      <c r="AM89" s="206" t="str">
        <f>IF(E17="","",E17)</f>
        <v xml:space="preserve"> </v>
      </c>
      <c r="AN89" s="207"/>
      <c r="AO89" s="207"/>
      <c r="AP89" s="207"/>
      <c r="AQ89" s="26"/>
      <c r="AR89" s="27"/>
      <c r="AS89" s="208" t="s">
        <v>46</v>
      </c>
      <c r="AT89" s="209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6"/>
    </row>
    <row r="90" spans="1:91" s="2" customFormat="1" ht="15.2" customHeight="1">
      <c r="A90" s="26"/>
      <c r="B90" s="27"/>
      <c r="C90" s="23" t="s">
        <v>20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206" t="str">
        <f>IF(E20="","",E20)</f>
        <v xml:space="preserve"> </v>
      </c>
      <c r="AN90" s="207"/>
      <c r="AO90" s="207"/>
      <c r="AP90" s="207"/>
      <c r="AQ90" s="26"/>
      <c r="AR90" s="27"/>
      <c r="AS90" s="210"/>
      <c r="AT90" s="211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10"/>
      <c r="AT91" s="211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6"/>
    </row>
    <row r="92" spans="1:91" s="2" customFormat="1" ht="29.25" customHeight="1">
      <c r="A92" s="26"/>
      <c r="B92" s="27"/>
      <c r="C92" s="195" t="s">
        <v>47</v>
      </c>
      <c r="D92" s="196"/>
      <c r="E92" s="196"/>
      <c r="F92" s="196"/>
      <c r="G92" s="196"/>
      <c r="H92" s="53"/>
      <c r="I92" s="197" t="s">
        <v>48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49</v>
      </c>
      <c r="AH92" s="196"/>
      <c r="AI92" s="196"/>
      <c r="AJ92" s="196"/>
      <c r="AK92" s="196"/>
      <c r="AL92" s="196"/>
      <c r="AM92" s="196"/>
      <c r="AN92" s="197" t="s">
        <v>50</v>
      </c>
      <c r="AO92" s="196"/>
      <c r="AP92" s="199"/>
      <c r="AQ92" s="54" t="s">
        <v>51</v>
      </c>
      <c r="AR92" s="27"/>
      <c r="AS92" s="55" t="s">
        <v>52</v>
      </c>
      <c r="AT92" s="56" t="s">
        <v>53</v>
      </c>
      <c r="AU92" s="56" t="s">
        <v>54</v>
      </c>
      <c r="AV92" s="56" t="s">
        <v>55</v>
      </c>
      <c r="AW92" s="56" t="s">
        <v>56</v>
      </c>
      <c r="AX92" s="56" t="s">
        <v>57</v>
      </c>
      <c r="AY92" s="56" t="s">
        <v>58</v>
      </c>
      <c r="AZ92" s="56" t="s">
        <v>59</v>
      </c>
      <c r="BA92" s="56" t="s">
        <v>60</v>
      </c>
      <c r="BB92" s="56" t="s">
        <v>61</v>
      </c>
      <c r="BC92" s="56" t="s">
        <v>62</v>
      </c>
      <c r="BD92" s="57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6"/>
    </row>
    <row r="94" spans="1:91" s="6" customFormat="1" ht="32.450000000000003" customHeight="1">
      <c r="B94" s="61"/>
      <c r="C94" s="62" t="s">
        <v>64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0">
        <f>ROUND(SUM(AG95:AG97),2)</f>
        <v>0</v>
      </c>
      <c r="AH94" s="200"/>
      <c r="AI94" s="200"/>
      <c r="AJ94" s="200"/>
      <c r="AK94" s="200"/>
      <c r="AL94" s="200"/>
      <c r="AM94" s="200"/>
      <c r="AN94" s="201">
        <f>SUM(AG94*1.2)</f>
        <v>0</v>
      </c>
      <c r="AO94" s="201"/>
      <c r="AP94" s="201"/>
      <c r="AQ94" s="65" t="s">
        <v>1</v>
      </c>
      <c r="AR94" s="61"/>
      <c r="AS94" s="66">
        <f>ROUND(SUM(AS95:AS97),2)</f>
        <v>0</v>
      </c>
      <c r="AT94" s="67" t="e">
        <f>ROUND(SUM(AV94:AW94),2)</f>
        <v>#REF!</v>
      </c>
      <c r="AU94" s="68" t="e">
        <f>ROUND(SUM(AU95:AU97),5)</f>
        <v>#REF!</v>
      </c>
      <c r="AV94" s="67" t="e">
        <f>ROUND(AZ94*L29,2)</f>
        <v>#REF!</v>
      </c>
      <c r="AW94" s="67" t="e">
        <f>ROUND(BA94*L30,2)</f>
        <v>#REF!</v>
      </c>
      <c r="AX94" s="67" t="e">
        <f>ROUND(BB94*L29,2)</f>
        <v>#REF!</v>
      </c>
      <c r="AY94" s="67" t="e">
        <f>ROUND(BC94*L30,2)</f>
        <v>#REF!</v>
      </c>
      <c r="AZ94" s="67" t="e">
        <f>ROUND(SUM(AZ95:AZ97),2)</f>
        <v>#REF!</v>
      </c>
      <c r="BA94" s="67" t="e">
        <f>ROUND(SUM(BA95:BA97),2)</f>
        <v>#REF!</v>
      </c>
      <c r="BB94" s="67" t="e">
        <f>ROUND(SUM(BB95:BB97),2)</f>
        <v>#REF!</v>
      </c>
      <c r="BC94" s="67" t="e">
        <f>ROUND(SUM(BC95:BC97),2)</f>
        <v>#REF!</v>
      </c>
      <c r="BD94" s="69" t="e">
        <f>ROUND(SUM(BD95:BD97),2)</f>
        <v>#REF!</v>
      </c>
      <c r="BS94" s="70" t="s">
        <v>65</v>
      </c>
      <c r="BT94" s="70" t="s">
        <v>66</v>
      </c>
      <c r="BU94" s="71" t="s">
        <v>67</v>
      </c>
      <c r="BV94" s="70" t="s">
        <v>68</v>
      </c>
      <c r="BW94" s="70" t="s">
        <v>4</v>
      </c>
      <c r="BX94" s="70" t="s">
        <v>69</v>
      </c>
      <c r="CL94" s="70" t="s">
        <v>1</v>
      </c>
    </row>
    <row r="95" spans="1:91" s="7" customFormat="1" ht="16.5" customHeight="1">
      <c r="A95" s="72" t="s">
        <v>70</v>
      </c>
      <c r="B95" s="73"/>
      <c r="C95" s="74"/>
      <c r="D95" s="194"/>
      <c r="E95" s="194"/>
      <c r="F95" s="194"/>
      <c r="G95" s="194"/>
      <c r="H95" s="194"/>
      <c r="I95" s="161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2"/>
      <c r="AH95" s="193"/>
      <c r="AI95" s="193"/>
      <c r="AJ95" s="193"/>
      <c r="AK95" s="193"/>
      <c r="AL95" s="193"/>
      <c r="AM95" s="193"/>
      <c r="AN95" s="192"/>
      <c r="AO95" s="193"/>
      <c r="AP95" s="193"/>
      <c r="AQ95" s="76" t="s">
        <v>71</v>
      </c>
      <c r="AR95" s="73"/>
      <c r="AS95" s="77">
        <v>0</v>
      </c>
      <c r="AT95" s="78" t="e">
        <f>ROUND(SUM(AV95:AW95),2)</f>
        <v>#REF!</v>
      </c>
      <c r="AU95" s="79" t="e">
        <f>#REF!</f>
        <v>#REF!</v>
      </c>
      <c r="AV95" s="78" t="e">
        <f>#REF!</f>
        <v>#REF!</v>
      </c>
      <c r="AW95" s="78" t="e">
        <f>#REF!</f>
        <v>#REF!</v>
      </c>
      <c r="AX95" s="78" t="e">
        <f>#REF!</f>
        <v>#REF!</v>
      </c>
      <c r="AY95" s="78" t="e">
        <f>#REF!</f>
        <v>#REF!</v>
      </c>
      <c r="AZ95" s="78" t="e">
        <f>#REF!</f>
        <v>#REF!</v>
      </c>
      <c r="BA95" s="78" t="e">
        <f>#REF!</f>
        <v>#REF!</v>
      </c>
      <c r="BB95" s="78" t="e">
        <f>#REF!</f>
        <v>#REF!</v>
      </c>
      <c r="BC95" s="78" t="e">
        <f>#REF!</f>
        <v>#REF!</v>
      </c>
      <c r="BD95" s="80" t="e">
        <f>#REF!</f>
        <v>#REF!</v>
      </c>
      <c r="BT95" s="81" t="s">
        <v>72</v>
      </c>
      <c r="BV95" s="81" t="s">
        <v>68</v>
      </c>
      <c r="BW95" s="81" t="s">
        <v>73</v>
      </c>
      <c r="BX95" s="81" t="s">
        <v>4</v>
      </c>
      <c r="CL95" s="81" t="s">
        <v>1</v>
      </c>
      <c r="CM95" s="81" t="s">
        <v>66</v>
      </c>
    </row>
    <row r="96" spans="1:91" s="7" customFormat="1" ht="16.5" customHeight="1">
      <c r="A96" s="72" t="s">
        <v>70</v>
      </c>
      <c r="B96" s="73"/>
      <c r="C96" s="74"/>
      <c r="D96" s="194" t="s">
        <v>158</v>
      </c>
      <c r="E96" s="194"/>
      <c r="F96" s="194"/>
      <c r="G96" s="194"/>
      <c r="H96" s="194"/>
      <c r="I96" s="161"/>
      <c r="J96" s="194" t="s">
        <v>159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2">
        <f>'SO 11 '!J30</f>
        <v>0</v>
      </c>
      <c r="AH96" s="193"/>
      <c r="AI96" s="193"/>
      <c r="AJ96" s="193"/>
      <c r="AK96" s="193"/>
      <c r="AL96" s="193"/>
      <c r="AM96" s="193"/>
      <c r="AN96" s="192">
        <f>SUM(AG96*1.2)</f>
        <v>0</v>
      </c>
      <c r="AO96" s="193"/>
      <c r="AP96" s="193"/>
      <c r="AQ96" s="76" t="s">
        <v>71</v>
      </c>
      <c r="AR96" s="73"/>
      <c r="AS96" s="77">
        <v>0</v>
      </c>
      <c r="AT96" s="78">
        <f>ROUND(SUM(AV96:AW96),2)</f>
        <v>0</v>
      </c>
      <c r="AU96" s="79">
        <f>'SO 11 '!P126</f>
        <v>130.25429999999997</v>
      </c>
      <c r="AV96" s="78">
        <f>'SO 11 '!J33</f>
        <v>0</v>
      </c>
      <c r="AW96" s="78">
        <f>'SO 11 '!J34</f>
        <v>0</v>
      </c>
      <c r="AX96" s="78">
        <f>'SO 11 '!J35</f>
        <v>0</v>
      </c>
      <c r="AY96" s="78">
        <f>'SO 11 '!J36</f>
        <v>0</v>
      </c>
      <c r="AZ96" s="78">
        <f>'SO 11 '!F33</f>
        <v>0</v>
      </c>
      <c r="BA96" s="78">
        <f>'SO 11 '!F34</f>
        <v>0</v>
      </c>
      <c r="BB96" s="78">
        <f>'SO 11 '!F35</f>
        <v>0</v>
      </c>
      <c r="BC96" s="78">
        <f>'SO 11 '!F36</f>
        <v>0</v>
      </c>
      <c r="BD96" s="80">
        <f>'SO 11 '!F37</f>
        <v>0</v>
      </c>
      <c r="BT96" s="81" t="s">
        <v>72</v>
      </c>
      <c r="BV96" s="81" t="s">
        <v>68</v>
      </c>
      <c r="BW96" s="81" t="s">
        <v>74</v>
      </c>
      <c r="BX96" s="81" t="s">
        <v>4</v>
      </c>
      <c r="CL96" s="81" t="s">
        <v>1</v>
      </c>
      <c r="CM96" s="81" t="s">
        <v>66</v>
      </c>
    </row>
    <row r="97" spans="1:91" s="7" customFormat="1" ht="24.75" customHeight="1">
      <c r="A97" s="72" t="s">
        <v>70</v>
      </c>
      <c r="B97" s="73"/>
      <c r="C97" s="74"/>
      <c r="D97" s="194"/>
      <c r="E97" s="194"/>
      <c r="F97" s="194"/>
      <c r="G97" s="194"/>
      <c r="H97" s="194"/>
      <c r="I97" s="75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2"/>
      <c r="AH97" s="193"/>
      <c r="AI97" s="193"/>
      <c r="AJ97" s="193"/>
      <c r="AK97" s="193"/>
      <c r="AL97" s="193"/>
      <c r="AM97" s="193"/>
      <c r="AN97" s="192"/>
      <c r="AO97" s="193"/>
      <c r="AP97" s="193"/>
      <c r="AQ97" s="76" t="s">
        <v>71</v>
      </c>
      <c r="AR97" s="73"/>
      <c r="AS97" s="82">
        <v>0</v>
      </c>
      <c r="AT97" s="83" t="e">
        <f>ROUND(SUM(AV97:AW97),2)</f>
        <v>#REF!</v>
      </c>
      <c r="AU97" s="84" t="e">
        <f>#REF!</f>
        <v>#REF!</v>
      </c>
      <c r="AV97" s="83" t="e">
        <f>#REF!</f>
        <v>#REF!</v>
      </c>
      <c r="AW97" s="83" t="e">
        <f>#REF!</f>
        <v>#REF!</v>
      </c>
      <c r="AX97" s="83" t="e">
        <f>#REF!</f>
        <v>#REF!</v>
      </c>
      <c r="AY97" s="83" t="e">
        <f>#REF!</f>
        <v>#REF!</v>
      </c>
      <c r="AZ97" s="83" t="e">
        <f>#REF!</f>
        <v>#REF!</v>
      </c>
      <c r="BA97" s="83" t="e">
        <f>#REF!</f>
        <v>#REF!</v>
      </c>
      <c r="BB97" s="83" t="e">
        <f>#REF!</f>
        <v>#REF!</v>
      </c>
      <c r="BC97" s="83" t="e">
        <f>#REF!</f>
        <v>#REF!</v>
      </c>
      <c r="BD97" s="85" t="e">
        <f>#REF!</f>
        <v>#REF!</v>
      </c>
      <c r="BT97" s="81" t="s">
        <v>72</v>
      </c>
      <c r="BV97" s="81" t="s">
        <v>68</v>
      </c>
      <c r="BW97" s="81" t="s">
        <v>75</v>
      </c>
      <c r="BX97" s="81" t="s">
        <v>4</v>
      </c>
      <c r="CL97" s="81" t="s">
        <v>1</v>
      </c>
      <c r="CM97" s="81" t="s">
        <v>66</v>
      </c>
    </row>
    <row r="98" spans="1:91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1" s="2" customFormat="1" ht="6.95" customHeight="1">
      <c r="A99" s="26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4" spans="1:91" ht="15">
      <c r="D104" s="194"/>
      <c r="E104" s="194"/>
      <c r="F104" s="194"/>
      <c r="G104" s="194"/>
      <c r="H104" s="194"/>
      <c r="I104" s="161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</row>
    <row r="108" spans="1:91">
      <c r="Q108" s="1" t="s">
        <v>15</v>
      </c>
    </row>
  </sheetData>
  <mergeCells count="50">
    <mergeCell ref="D104:H104"/>
    <mergeCell ref="J104:AF10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7 - HOD KLADIVOM'!C2" display="/"/>
    <hyperlink ref="A96" location="'SO 08 - SKOK O TYČI'!C2" display="/"/>
    <hyperlink ref="A97" location="'0 - ŠPORTOVÉ VYBAVENIE+ S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7"/>
  <sheetViews>
    <sheetView showGridLines="0" workbookViewId="0">
      <selection activeCell="H134" sqref="H13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20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74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76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23.25" customHeight="1">
      <c r="B7" s="17"/>
      <c r="E7" s="214" t="str">
        <f>'Rekapitulácia stavby'!K6</f>
        <v xml:space="preserve">ALTÁNOK A SPEVNENÉ PLOCHY  SO 11 </v>
      </c>
      <c r="F7" s="215"/>
      <c r="G7" s="215"/>
      <c r="H7" s="215"/>
      <c r="L7" s="17"/>
    </row>
    <row r="8" spans="1:46" s="2" customFormat="1" ht="12" customHeight="1">
      <c r="A8" s="26"/>
      <c r="B8" s="27"/>
      <c r="C8" s="26"/>
      <c r="D8" s="23" t="s">
        <v>77</v>
      </c>
      <c r="E8" s="26"/>
      <c r="F8" s="26"/>
      <c r="G8" s="26"/>
      <c r="H8" s="26"/>
      <c r="I8" s="26"/>
      <c r="J8" s="26"/>
      <c r="K8" s="26"/>
      <c r="L8" s="3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16" t="s">
        <v>193</v>
      </c>
      <c r="F9" s="217"/>
      <c r="G9" s="217"/>
      <c r="H9" s="217"/>
      <c r="I9" s="26"/>
      <c r="J9" s="26"/>
      <c r="K9" s="26"/>
      <c r="L9" s="3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12</v>
      </c>
      <c r="E11" s="26"/>
      <c r="F11" s="21" t="s">
        <v>1</v>
      </c>
      <c r="G11" s="26"/>
      <c r="H11" s="26"/>
      <c r="I11" s="23" t="s">
        <v>13</v>
      </c>
      <c r="J11" s="21" t="s">
        <v>1</v>
      </c>
      <c r="K11" s="26"/>
      <c r="L11" s="3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</v>
      </c>
      <c r="E12" s="26"/>
      <c r="F12" s="160" t="s">
        <v>156</v>
      </c>
      <c r="G12" s="26"/>
      <c r="H12" s="26"/>
      <c r="I12" s="23" t="s">
        <v>16</v>
      </c>
      <c r="J12" s="48"/>
      <c r="K12" s="26"/>
      <c r="L12" s="3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159" t="s">
        <v>157</v>
      </c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19</v>
      </c>
      <c r="J15" s="21" t="str">
        <f>IF('Rekapitulácia stavby'!AN11="","",'Rekapitulácia stavby'!AN11)</f>
        <v/>
      </c>
      <c r="K15" s="26"/>
      <c r="L15" s="3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20</v>
      </c>
      <c r="E17" s="26"/>
      <c r="F17" s="26"/>
      <c r="G17" s="26"/>
      <c r="H17" s="26"/>
      <c r="I17" s="23" t="s">
        <v>18</v>
      </c>
      <c r="J17" s="21" t="str">
        <f>'Rekapitulácia stavby'!AN13</f>
        <v/>
      </c>
      <c r="K17" s="26"/>
      <c r="L17" s="3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19</v>
      </c>
      <c r="J18" s="21" t="str">
        <f>'Rekapitulácia stavby'!AN14</f>
        <v/>
      </c>
      <c r="K18" s="26"/>
      <c r="L18" s="3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21</v>
      </c>
      <c r="E20" s="26"/>
      <c r="F20" s="159"/>
      <c r="G20" s="26"/>
      <c r="H20" s="26"/>
      <c r="I20" s="23" t="s">
        <v>18</v>
      </c>
      <c r="J20" s="21" t="str">
        <f>IF('Rekapitulácia stavby'!AN16="","",'Rekapitulácia stavby'!AN16)</f>
        <v/>
      </c>
      <c r="K20" s="26"/>
      <c r="L20" s="3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19</v>
      </c>
      <c r="J21" s="21" t="str">
        <f>IF('Rekapitulácia stavby'!AN17="","",'Rekapitulácia stavby'!AN17)</f>
        <v/>
      </c>
      <c r="K21" s="26"/>
      <c r="L21" s="3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tr">
        <f>IF('Rekapitulácia stavby'!AN19="","",'Rekapitulácia stavby'!AN19)</f>
        <v/>
      </c>
      <c r="K23" s="26"/>
      <c r="L23" s="3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19</v>
      </c>
      <c r="J24" s="21" t="str">
        <f>IF('Rekapitulácia stavby'!AN20="","",'Rekapitulácia stavby'!AN20)</f>
        <v/>
      </c>
      <c r="K24" s="26"/>
      <c r="L24" s="3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82" t="s">
        <v>1</v>
      </c>
      <c r="F27" s="182"/>
      <c r="G27" s="182"/>
      <c r="H27" s="182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59"/>
      <c r="E29" s="59"/>
      <c r="F29" s="59"/>
      <c r="G29" s="59"/>
      <c r="H29" s="59"/>
      <c r="I29" s="59"/>
      <c r="J29" s="59"/>
      <c r="K29" s="59"/>
      <c r="L29" s="35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177" t="s">
        <v>194</v>
      </c>
      <c r="E30" s="26"/>
      <c r="F30" s="26"/>
      <c r="G30" s="26"/>
      <c r="H30" s="26"/>
      <c r="I30" s="26"/>
      <c r="J30" s="64">
        <f>ROUND(J126, 2)</f>
        <v>0</v>
      </c>
      <c r="K30" s="26"/>
      <c r="L30" s="3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59"/>
      <c r="E31" s="59"/>
      <c r="F31" s="59"/>
      <c r="G31" s="59"/>
      <c r="H31" s="59"/>
      <c r="I31" s="59"/>
      <c r="J31" s="59"/>
      <c r="K31" s="59"/>
      <c r="L31" s="3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 t="s">
        <v>196</v>
      </c>
      <c r="E32" s="26"/>
      <c r="F32" s="29"/>
      <c r="G32" s="26"/>
      <c r="H32" s="26"/>
      <c r="I32" s="29"/>
      <c r="J32" s="29">
        <f>SUM(J30*0.2)</f>
        <v>0</v>
      </c>
      <c r="K32" s="26"/>
      <c r="L32" s="3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1"/>
      <c r="E33" s="23"/>
      <c r="F33" s="92"/>
      <c r="G33" s="26"/>
      <c r="H33" s="26"/>
      <c r="I33" s="93"/>
      <c r="J33" s="92"/>
      <c r="K33" s="26"/>
      <c r="L33" s="3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/>
      <c r="F34" s="92"/>
      <c r="G34" s="26"/>
      <c r="H34" s="26"/>
      <c r="I34" s="93"/>
      <c r="J34" s="92"/>
      <c r="K34" s="26"/>
      <c r="L34" s="3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2">
        <f>ROUND((SUM(BG126:BG156)),  2)</f>
        <v>0</v>
      </c>
      <c r="G35" s="26"/>
      <c r="H35" s="26"/>
      <c r="I35" s="93">
        <v>0.2</v>
      </c>
      <c r="J35" s="92">
        <f>0</f>
        <v>0</v>
      </c>
      <c r="K35" s="26"/>
      <c r="L35" s="3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2">
        <f>ROUND((SUM(BH126:BH156)),  2)</f>
        <v>0</v>
      </c>
      <c r="G36" s="26"/>
      <c r="H36" s="26"/>
      <c r="I36" s="93">
        <v>0.2</v>
      </c>
      <c r="J36" s="92">
        <f>0</f>
        <v>0</v>
      </c>
      <c r="K36" s="26"/>
      <c r="L36" s="3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35</v>
      </c>
      <c r="F37" s="92">
        <f>ROUND((SUM(BI126:BI156)),  2)</f>
        <v>0</v>
      </c>
      <c r="G37" s="26"/>
      <c r="H37" s="26"/>
      <c r="I37" s="93">
        <v>0</v>
      </c>
      <c r="J37" s="92">
        <f>0</f>
        <v>0</v>
      </c>
      <c r="K37" s="26"/>
      <c r="L37" s="3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4"/>
      <c r="D39" s="178" t="s">
        <v>195</v>
      </c>
      <c r="E39" s="53"/>
      <c r="F39" s="53"/>
      <c r="G39" s="95" t="s">
        <v>37</v>
      </c>
      <c r="H39" s="96" t="s">
        <v>38</v>
      </c>
      <c r="I39" s="53"/>
      <c r="J39" s="97">
        <f>SUM(J30:J37)</f>
        <v>0</v>
      </c>
      <c r="K39" s="98"/>
      <c r="L39" s="3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5"/>
      <c r="D50" s="36" t="s">
        <v>39</v>
      </c>
      <c r="E50" s="37"/>
      <c r="F50" s="37"/>
      <c r="G50" s="36" t="s">
        <v>40</v>
      </c>
      <c r="H50" s="37"/>
      <c r="I50" s="37"/>
      <c r="J50" s="37"/>
      <c r="K50" s="37"/>
      <c r="L50" s="35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8" t="s">
        <v>41</v>
      </c>
      <c r="E61" s="28"/>
      <c r="F61" s="99" t="s">
        <v>42</v>
      </c>
      <c r="G61" s="38" t="s">
        <v>41</v>
      </c>
      <c r="H61" s="28"/>
      <c r="I61" s="28"/>
      <c r="J61" s="100" t="s">
        <v>42</v>
      </c>
      <c r="K61" s="28"/>
      <c r="L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6" t="s">
        <v>43</v>
      </c>
      <c r="E65" s="39"/>
      <c r="F65" s="39"/>
      <c r="G65" s="36" t="s">
        <v>44</v>
      </c>
      <c r="H65" s="39"/>
      <c r="I65" s="39"/>
      <c r="J65" s="39"/>
      <c r="K65" s="39"/>
      <c r="L65" s="3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8" t="s">
        <v>41</v>
      </c>
      <c r="E76" s="28"/>
      <c r="F76" s="99" t="s">
        <v>42</v>
      </c>
      <c r="G76" s="38" t="s">
        <v>41</v>
      </c>
      <c r="H76" s="28"/>
      <c r="I76" s="28"/>
      <c r="J76" s="100" t="s">
        <v>42</v>
      </c>
      <c r="K76" s="28"/>
      <c r="L76" s="3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78</v>
      </c>
      <c r="D82" s="26"/>
      <c r="E82" s="26"/>
      <c r="F82" s="26"/>
      <c r="G82" s="26"/>
      <c r="H82" s="26"/>
      <c r="I82" s="26"/>
      <c r="J82" s="26"/>
      <c r="K82" s="26"/>
      <c r="L82" s="3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3.25" hidden="1" customHeight="1">
      <c r="A85" s="26"/>
      <c r="B85" s="27"/>
      <c r="C85" s="26"/>
      <c r="D85" s="26"/>
      <c r="E85" s="214" t="str">
        <f>E7</f>
        <v xml:space="preserve">ALTÁNOK A SPEVNENÉ PLOCHY  SO 11 </v>
      </c>
      <c r="F85" s="215"/>
      <c r="G85" s="215"/>
      <c r="H85" s="215"/>
      <c r="I85" s="26"/>
      <c r="J85" s="26"/>
      <c r="K85" s="26"/>
      <c r="L85" s="3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77</v>
      </c>
      <c r="D86" s="26"/>
      <c r="E86" s="26"/>
      <c r="F86" s="26"/>
      <c r="G86" s="26"/>
      <c r="H86" s="26"/>
      <c r="I86" s="26"/>
      <c r="J86" s="26"/>
      <c r="K86" s="26"/>
      <c r="L86" s="35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203" t="str">
        <f>E9</f>
        <v xml:space="preserve">SO 11 - ALTÁNOK A SPEVNENÉ PLOCHY </v>
      </c>
      <c r="F87" s="213"/>
      <c r="G87" s="213"/>
      <c r="H87" s="213"/>
      <c r="I87" s="26"/>
      <c r="J87" s="26"/>
      <c r="K87" s="26"/>
      <c r="L87" s="3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14</v>
      </c>
      <c r="D89" s="26"/>
      <c r="E89" s="26"/>
      <c r="F89" s="21" t="str">
        <f>F12</f>
        <v>Banská Štiavnica</v>
      </c>
      <c r="G89" s="26"/>
      <c r="H89" s="26"/>
      <c r="I89" s="23" t="s">
        <v>16</v>
      </c>
      <c r="J89" s="48" t="str">
        <f>IF(J12="","",J12)</f>
        <v/>
      </c>
      <c r="K89" s="26"/>
      <c r="L89" s="3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21</v>
      </c>
      <c r="J91" s="24" t="str">
        <f>E21</f>
        <v xml:space="preserve"> </v>
      </c>
      <c r="K91" s="26"/>
      <c r="L91" s="3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20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</v>
      </c>
      <c r="K92" s="26"/>
      <c r="L92" s="3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1" t="s">
        <v>79</v>
      </c>
      <c r="D94" s="94"/>
      <c r="E94" s="94"/>
      <c r="F94" s="94"/>
      <c r="G94" s="94"/>
      <c r="H94" s="94"/>
      <c r="I94" s="94"/>
      <c r="J94" s="102" t="s">
        <v>80</v>
      </c>
      <c r="K94" s="94"/>
      <c r="L94" s="3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3" t="s">
        <v>81</v>
      </c>
      <c r="D96" s="26"/>
      <c r="E96" s="26"/>
      <c r="F96" s="26"/>
      <c r="G96" s="26"/>
      <c r="H96" s="26"/>
      <c r="I96" s="26"/>
      <c r="J96" s="64">
        <f>J126</f>
        <v>0</v>
      </c>
      <c r="K96" s="26"/>
      <c r="L96" s="3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82</v>
      </c>
    </row>
    <row r="97" spans="1:31" s="9" customFormat="1" ht="24.95" hidden="1" customHeight="1">
      <c r="B97" s="104"/>
      <c r="D97" s="105" t="s">
        <v>83</v>
      </c>
      <c r="E97" s="106"/>
      <c r="F97" s="106"/>
      <c r="G97" s="106"/>
      <c r="H97" s="106"/>
      <c r="I97" s="106"/>
      <c r="J97" s="107">
        <f>J127</f>
        <v>0</v>
      </c>
      <c r="L97" s="104"/>
    </row>
    <row r="98" spans="1:31" s="10" customFormat="1" ht="19.899999999999999" hidden="1" customHeight="1">
      <c r="B98" s="108"/>
      <c r="D98" s="109" t="s">
        <v>84</v>
      </c>
      <c r="E98" s="110"/>
      <c r="F98" s="110"/>
      <c r="G98" s="110"/>
      <c r="H98" s="110"/>
      <c r="I98" s="110"/>
      <c r="J98" s="111">
        <f>J128</f>
        <v>0</v>
      </c>
      <c r="L98" s="108"/>
    </row>
    <row r="99" spans="1:31" s="10" customFormat="1" ht="19.899999999999999" hidden="1" customHeight="1">
      <c r="B99" s="108"/>
      <c r="D99" s="109" t="s">
        <v>85</v>
      </c>
      <c r="E99" s="110"/>
      <c r="F99" s="110"/>
      <c r="G99" s="110"/>
      <c r="H99" s="110"/>
      <c r="I99" s="110"/>
      <c r="J99" s="111">
        <f>J132</f>
        <v>0</v>
      </c>
      <c r="L99" s="108"/>
    </row>
    <row r="100" spans="1:31" s="10" customFormat="1" ht="19.899999999999999" hidden="1" customHeight="1">
      <c r="B100" s="108"/>
      <c r="D100" s="109" t="s">
        <v>135</v>
      </c>
      <c r="E100" s="110"/>
      <c r="F100" s="110"/>
      <c r="G100" s="110"/>
      <c r="H100" s="110"/>
      <c r="I100" s="110"/>
      <c r="J100" s="111">
        <f>J136</f>
        <v>0</v>
      </c>
      <c r="L100" s="108"/>
    </row>
    <row r="101" spans="1:31" s="10" customFormat="1" ht="19.899999999999999" hidden="1" customHeight="1">
      <c r="B101" s="108"/>
      <c r="D101" s="109" t="s">
        <v>86</v>
      </c>
      <c r="E101" s="110"/>
      <c r="F101" s="110"/>
      <c r="G101" s="110"/>
      <c r="H101" s="110"/>
      <c r="I101" s="110"/>
      <c r="J101" s="111">
        <f>J138</f>
        <v>0</v>
      </c>
      <c r="L101" s="108"/>
    </row>
    <row r="102" spans="1:31" s="10" customFormat="1" ht="19.899999999999999" hidden="1" customHeight="1">
      <c r="B102" s="108"/>
      <c r="D102" s="109" t="s">
        <v>87</v>
      </c>
      <c r="E102" s="110"/>
      <c r="F102" s="110"/>
      <c r="G102" s="110"/>
      <c r="H102" s="110"/>
      <c r="I102" s="110"/>
      <c r="J102" s="111">
        <f>J142</f>
        <v>0</v>
      </c>
      <c r="L102" s="108"/>
    </row>
    <row r="103" spans="1:31" s="10" customFormat="1" ht="19.899999999999999" hidden="1" customHeight="1">
      <c r="B103" s="108"/>
      <c r="D103" s="109" t="s">
        <v>88</v>
      </c>
      <c r="E103" s="110"/>
      <c r="F103" s="110"/>
      <c r="G103" s="110"/>
      <c r="H103" s="110"/>
      <c r="I103" s="110"/>
      <c r="J103" s="111">
        <f>J147</f>
        <v>0</v>
      </c>
      <c r="L103" s="108"/>
    </row>
    <row r="104" spans="1:31" s="9" customFormat="1" ht="24.95" hidden="1" customHeight="1">
      <c r="B104" s="104"/>
      <c r="D104" s="105" t="s">
        <v>89</v>
      </c>
      <c r="E104" s="106"/>
      <c r="F104" s="106"/>
      <c r="G104" s="106"/>
      <c r="H104" s="106"/>
      <c r="I104" s="106"/>
      <c r="J104" s="107">
        <f>J149</f>
        <v>0</v>
      </c>
      <c r="L104" s="104"/>
    </row>
    <row r="105" spans="1:31" s="10" customFormat="1" ht="19.899999999999999" hidden="1" customHeight="1">
      <c r="B105" s="108"/>
      <c r="D105" s="109" t="s">
        <v>90</v>
      </c>
      <c r="E105" s="110"/>
      <c r="F105" s="110"/>
      <c r="G105" s="110"/>
      <c r="H105" s="110"/>
      <c r="I105" s="110"/>
      <c r="J105" s="111">
        <f>J150</f>
        <v>0</v>
      </c>
      <c r="L105" s="108"/>
    </row>
    <row r="106" spans="1:31" s="9" customFormat="1" ht="24.95" hidden="1" customHeight="1">
      <c r="B106" s="104"/>
      <c r="D106" s="105" t="s">
        <v>91</v>
      </c>
      <c r="E106" s="106"/>
      <c r="F106" s="106"/>
      <c r="G106" s="106"/>
      <c r="H106" s="106"/>
      <c r="I106" s="106"/>
      <c r="J106" s="107">
        <f>J154</f>
        <v>0</v>
      </c>
      <c r="L106" s="104"/>
    </row>
    <row r="107" spans="1:31" s="2" customFormat="1" ht="21.75" hidden="1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5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hidden="1" customHeight="1">
      <c r="A108" s="26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35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hidden="1"/>
    <row r="110" spans="1:31" hidden="1"/>
    <row r="111" spans="1:31" hidden="1"/>
    <row r="112" spans="1:31" s="2" customFormat="1" ht="6.95" customHeight="1">
      <c r="A112" s="26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35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92</v>
      </c>
      <c r="D113" s="26"/>
      <c r="E113" s="26"/>
      <c r="F113" s="26"/>
      <c r="G113" s="26"/>
      <c r="H113" s="26"/>
      <c r="I113" s="26"/>
      <c r="J113" s="26"/>
      <c r="K113" s="26"/>
      <c r="L113" s="35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5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11</v>
      </c>
      <c r="D115" s="26"/>
      <c r="E115" s="26"/>
      <c r="F115" s="26"/>
      <c r="G115" s="26"/>
      <c r="H115" s="26"/>
      <c r="I115" s="26"/>
      <c r="J115" s="26"/>
      <c r="K115" s="26"/>
      <c r="L115" s="35"/>
      <c r="S115" s="26"/>
      <c r="T115" s="26"/>
      <c r="U115" s="26"/>
      <c r="V115" s="218"/>
      <c r="W115" s="219"/>
      <c r="X115" s="219"/>
      <c r="Y115" s="219"/>
      <c r="Z115" s="26"/>
      <c r="AA115" s="26"/>
      <c r="AB115" s="26"/>
      <c r="AC115" s="26"/>
      <c r="AD115" s="26"/>
      <c r="AE115" s="26"/>
    </row>
    <row r="116" spans="1:63" s="2" customFormat="1" ht="23.25" customHeight="1">
      <c r="A116" s="26"/>
      <c r="B116" s="27"/>
      <c r="C116" s="26"/>
      <c r="D116" s="26"/>
      <c r="E116" s="214" t="str">
        <f>E7</f>
        <v xml:space="preserve">ALTÁNOK A SPEVNENÉ PLOCHY  SO 11 </v>
      </c>
      <c r="F116" s="215"/>
      <c r="G116" s="215"/>
      <c r="H116" s="215"/>
      <c r="I116" s="26"/>
      <c r="J116" s="26"/>
      <c r="K116" s="26"/>
      <c r="L116" s="35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77</v>
      </c>
      <c r="D117" s="26"/>
      <c r="E117" s="26"/>
      <c r="F117" s="26"/>
      <c r="G117" s="26"/>
      <c r="H117" s="26"/>
      <c r="I117" s="26"/>
      <c r="J117" s="26"/>
      <c r="K117" s="26"/>
      <c r="L117" s="35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16" t="s">
        <v>192</v>
      </c>
      <c r="F118" s="217"/>
      <c r="G118" s="217"/>
      <c r="H118" s="217"/>
      <c r="I118" s="26"/>
      <c r="J118" s="26"/>
      <c r="K118" s="26"/>
      <c r="L118" s="35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5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14</v>
      </c>
      <c r="D120" s="26"/>
      <c r="E120" s="26"/>
      <c r="F120" s="21" t="str">
        <f>F12</f>
        <v>Banská Štiavnica</v>
      </c>
      <c r="G120" s="26"/>
      <c r="H120" s="26"/>
      <c r="I120" s="23" t="s">
        <v>16</v>
      </c>
      <c r="J120" s="48" t="str">
        <f>IF(J12="","",J12)</f>
        <v/>
      </c>
      <c r="K120" s="26"/>
      <c r="L120" s="35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5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17</v>
      </c>
      <c r="D122" s="26"/>
      <c r="E122" s="26"/>
      <c r="F122" s="21" t="str">
        <f>E15</f>
        <v xml:space="preserve"> </v>
      </c>
      <c r="G122" s="26"/>
      <c r="H122" s="26"/>
      <c r="I122" s="23" t="s">
        <v>21</v>
      </c>
      <c r="J122" s="24" t="str">
        <f>E21</f>
        <v xml:space="preserve"> </v>
      </c>
      <c r="K122" s="26"/>
      <c r="L122" s="35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20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24</v>
      </c>
      <c r="J123" s="24" t="str">
        <f>E24</f>
        <v xml:space="preserve"> </v>
      </c>
      <c r="K123" s="26"/>
      <c r="L123" s="3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12"/>
      <c r="B125" s="113"/>
      <c r="C125" s="114" t="s">
        <v>93</v>
      </c>
      <c r="D125" s="115" t="s">
        <v>51</v>
      </c>
      <c r="E125" s="115" t="s">
        <v>47</v>
      </c>
      <c r="F125" s="115" t="s">
        <v>48</v>
      </c>
      <c r="G125" s="115" t="s">
        <v>94</v>
      </c>
      <c r="H125" s="115" t="s">
        <v>95</v>
      </c>
      <c r="I125" s="115" t="s">
        <v>96</v>
      </c>
      <c r="J125" s="116" t="s">
        <v>80</v>
      </c>
      <c r="K125" s="117" t="s">
        <v>97</v>
      </c>
      <c r="L125" s="118"/>
      <c r="M125" s="55" t="s">
        <v>1</v>
      </c>
      <c r="N125" s="56" t="s">
        <v>30</v>
      </c>
      <c r="O125" s="56" t="s">
        <v>98</v>
      </c>
      <c r="P125" s="56" t="s">
        <v>99</v>
      </c>
      <c r="Q125" s="56" t="s">
        <v>100</v>
      </c>
      <c r="R125" s="56" t="s">
        <v>101</v>
      </c>
      <c r="S125" s="56" t="s">
        <v>102</v>
      </c>
      <c r="T125" s="57" t="s">
        <v>103</v>
      </c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</row>
    <row r="126" spans="1:63" s="2" customFormat="1" ht="22.9" customHeight="1">
      <c r="A126" s="26"/>
      <c r="B126" s="27"/>
      <c r="C126" s="62" t="s">
        <v>81</v>
      </c>
      <c r="D126" s="26"/>
      <c r="E126" s="26"/>
      <c r="F126" s="26"/>
      <c r="G126" s="26"/>
      <c r="H126" s="26"/>
      <c r="I126" s="26"/>
      <c r="J126" s="119">
        <f>SUM(J127+J149+J154)</f>
        <v>0</v>
      </c>
      <c r="K126" s="26"/>
      <c r="L126" s="27"/>
      <c r="M126" s="58"/>
      <c r="N126" s="49"/>
      <c r="O126" s="59"/>
      <c r="P126" s="120">
        <f>P127+P149+P154</f>
        <v>130.25429999999997</v>
      </c>
      <c r="Q126" s="59"/>
      <c r="R126" s="120">
        <f>R127+R149+R154</f>
        <v>228.654414</v>
      </c>
      <c r="S126" s="59"/>
      <c r="T126" s="121">
        <f>T127+T149+T154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65</v>
      </c>
      <c r="AU126" s="14" t="s">
        <v>82</v>
      </c>
      <c r="BK126" s="122">
        <f>BK127+BK149+BK154</f>
        <v>0</v>
      </c>
    </row>
    <row r="127" spans="1:63" s="12" customFormat="1" ht="25.9" customHeight="1">
      <c r="B127" s="123"/>
      <c r="D127" s="124" t="s">
        <v>65</v>
      </c>
      <c r="E127" s="125" t="s">
        <v>104</v>
      </c>
      <c r="F127" s="125" t="s">
        <v>105</v>
      </c>
      <c r="J127" s="126">
        <f>SUM(J128+J132+J136+J138+J142+J147)</f>
        <v>0</v>
      </c>
      <c r="L127" s="123"/>
      <c r="M127" s="127"/>
      <c r="N127" s="128"/>
      <c r="O127" s="128"/>
      <c r="P127" s="129">
        <f>P128+P132+P136+P138+P142+P147</f>
        <v>130.25429999999997</v>
      </c>
      <c r="Q127" s="128"/>
      <c r="R127" s="129">
        <f>R128+R132+R136+R138+R142+R147</f>
        <v>228.654414</v>
      </c>
      <c r="S127" s="128"/>
      <c r="T127" s="130">
        <f>T128+T132+T136+T138+T142+T147</f>
        <v>0</v>
      </c>
      <c r="AR127" s="124" t="s">
        <v>72</v>
      </c>
      <c r="AT127" s="131" t="s">
        <v>65</v>
      </c>
      <c r="AU127" s="131" t="s">
        <v>66</v>
      </c>
      <c r="AY127" s="124" t="s">
        <v>106</v>
      </c>
      <c r="BK127" s="132">
        <f>BK128+BK132+BK136+BK138+BK142+BK147</f>
        <v>0</v>
      </c>
    </row>
    <row r="128" spans="1:63" s="12" customFormat="1" ht="22.9" customHeight="1">
      <c r="B128" s="123"/>
      <c r="D128" s="124" t="s">
        <v>65</v>
      </c>
      <c r="E128" s="133" t="s">
        <v>72</v>
      </c>
      <c r="F128" s="133" t="s">
        <v>107</v>
      </c>
      <c r="J128" s="134">
        <f>SUM(J129:J131)</f>
        <v>0</v>
      </c>
      <c r="L128" s="123"/>
      <c r="M128" s="127"/>
      <c r="N128" s="128"/>
      <c r="O128" s="128"/>
      <c r="P128" s="129">
        <f>SUM(P129:P131)</f>
        <v>30.603499999999997</v>
      </c>
      <c r="Q128" s="128"/>
      <c r="R128" s="129">
        <f>SUM(R129:R131)</f>
        <v>0</v>
      </c>
      <c r="S128" s="128"/>
      <c r="T128" s="130">
        <f>SUM(T129:T131)</f>
        <v>0</v>
      </c>
      <c r="AR128" s="124" t="s">
        <v>72</v>
      </c>
      <c r="AT128" s="131" t="s">
        <v>65</v>
      </c>
      <c r="AU128" s="131" t="s">
        <v>72</v>
      </c>
      <c r="AY128" s="124" t="s">
        <v>106</v>
      </c>
      <c r="BK128" s="132">
        <f>SUM(BK129:BK131)</f>
        <v>0</v>
      </c>
    </row>
    <row r="129" spans="1:65" s="2" customFormat="1" ht="24.2" customHeight="1">
      <c r="A129" s="26"/>
      <c r="B129" s="135"/>
      <c r="C129" s="136" t="s">
        <v>72</v>
      </c>
      <c r="D129" s="136" t="s">
        <v>108</v>
      </c>
      <c r="E129" s="137" t="s">
        <v>160</v>
      </c>
      <c r="F129" s="165" t="s">
        <v>176</v>
      </c>
      <c r="G129" s="138" t="s">
        <v>115</v>
      </c>
      <c r="H129" s="139">
        <v>65</v>
      </c>
      <c r="I129" s="139"/>
      <c r="J129" s="139">
        <f>ROUND(I129*H129,3)</f>
        <v>0</v>
      </c>
      <c r="K129" s="140"/>
      <c r="L129" s="27"/>
      <c r="M129" s="141" t="s">
        <v>1</v>
      </c>
      <c r="N129" s="142" t="s">
        <v>32</v>
      </c>
      <c r="O129" s="143">
        <v>1.2E-2</v>
      </c>
      <c r="P129" s="143">
        <f>O129*H129</f>
        <v>0.78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110</v>
      </c>
      <c r="AT129" s="145" t="s">
        <v>108</v>
      </c>
      <c r="AU129" s="145" t="s">
        <v>111</v>
      </c>
      <c r="AY129" s="14" t="s">
        <v>106</v>
      </c>
      <c r="BE129" s="146">
        <f>IF(N129="základná",J129,0)</f>
        <v>0</v>
      </c>
      <c r="BF129" s="146">
        <f>IF(N129="znížená",J129,0)</f>
        <v>0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111</v>
      </c>
      <c r="BK129" s="147">
        <f>ROUND(I129*H129,3)</f>
        <v>0</v>
      </c>
      <c r="BL129" s="14" t="s">
        <v>110</v>
      </c>
      <c r="BM129" s="145" t="s">
        <v>136</v>
      </c>
    </row>
    <row r="130" spans="1:65" s="2" customFormat="1" ht="14.45" customHeight="1">
      <c r="A130" s="26"/>
      <c r="B130" s="135"/>
      <c r="C130" s="136">
        <v>2</v>
      </c>
      <c r="D130" s="136" t="s">
        <v>108</v>
      </c>
      <c r="E130" s="162" t="s">
        <v>178</v>
      </c>
      <c r="F130" s="171" t="s">
        <v>173</v>
      </c>
      <c r="G130" s="138" t="s">
        <v>109</v>
      </c>
      <c r="H130" s="173">
        <v>13.5</v>
      </c>
      <c r="I130" s="139"/>
      <c r="J130" s="139">
        <f>ROUND(I130*H130,3)</f>
        <v>0</v>
      </c>
      <c r="K130" s="140"/>
      <c r="L130" s="27"/>
      <c r="M130" s="141" t="s">
        <v>1</v>
      </c>
      <c r="N130" s="142" t="s">
        <v>32</v>
      </c>
      <c r="O130" s="143">
        <v>1.3009999999999999</v>
      </c>
      <c r="P130" s="143">
        <f>O130*H130</f>
        <v>17.563499999999998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110</v>
      </c>
      <c r="AT130" s="145" t="s">
        <v>108</v>
      </c>
      <c r="AU130" s="145" t="s">
        <v>111</v>
      </c>
      <c r="AY130" s="14" t="s">
        <v>106</v>
      </c>
      <c r="BE130" s="146">
        <f>IF(N130="základná",J130,0)</f>
        <v>0</v>
      </c>
      <c r="BF130" s="146">
        <f>IF(N130="znížená",J130,0)</f>
        <v>0</v>
      </c>
      <c r="BG130" s="146">
        <f>IF(N130="zákl. prenesená",J130,0)</f>
        <v>0</v>
      </c>
      <c r="BH130" s="146">
        <f>IF(N130="zníž. prenesená",J130,0)</f>
        <v>0</v>
      </c>
      <c r="BI130" s="146">
        <f>IF(N130="nulová",J130,0)</f>
        <v>0</v>
      </c>
      <c r="BJ130" s="14" t="s">
        <v>111</v>
      </c>
      <c r="BK130" s="147">
        <f>ROUND(I130*H130,3)</f>
        <v>0</v>
      </c>
      <c r="BL130" s="14" t="s">
        <v>110</v>
      </c>
      <c r="BM130" s="145" t="s">
        <v>137</v>
      </c>
    </row>
    <row r="131" spans="1:65" s="2" customFormat="1" ht="37.9" customHeight="1">
      <c r="A131" s="26"/>
      <c r="B131" s="135"/>
      <c r="C131" s="136">
        <v>3</v>
      </c>
      <c r="D131" s="136" t="s">
        <v>108</v>
      </c>
      <c r="E131" s="162" t="s">
        <v>177</v>
      </c>
      <c r="F131" s="171" t="s">
        <v>179</v>
      </c>
      <c r="G131" s="163" t="s">
        <v>115</v>
      </c>
      <c r="H131" s="173">
        <v>20</v>
      </c>
      <c r="I131" s="139"/>
      <c r="J131" s="139">
        <f>ROUND(I131*H131,3)</f>
        <v>0</v>
      </c>
      <c r="K131" s="140"/>
      <c r="L131" s="27"/>
      <c r="M131" s="141" t="s">
        <v>1</v>
      </c>
      <c r="N131" s="142" t="s">
        <v>32</v>
      </c>
      <c r="O131" s="143">
        <v>0.61299999999999999</v>
      </c>
      <c r="P131" s="143">
        <f>O131*H131</f>
        <v>12.26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110</v>
      </c>
      <c r="AT131" s="145" t="s">
        <v>108</v>
      </c>
      <c r="AU131" s="145" t="s">
        <v>111</v>
      </c>
      <c r="AY131" s="14" t="s">
        <v>106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111</v>
      </c>
      <c r="BK131" s="147">
        <f>ROUND(I131*H131,3)</f>
        <v>0</v>
      </c>
      <c r="BL131" s="14" t="s">
        <v>110</v>
      </c>
      <c r="BM131" s="145" t="s">
        <v>138</v>
      </c>
    </row>
    <row r="132" spans="1:65" s="12" customFormat="1" ht="22.9" customHeight="1">
      <c r="B132" s="123"/>
      <c r="D132" s="124" t="s">
        <v>65</v>
      </c>
      <c r="E132" s="133" t="s">
        <v>111</v>
      </c>
      <c r="F132" s="172" t="s">
        <v>116</v>
      </c>
      <c r="H132" s="174"/>
      <c r="J132" s="134">
        <f>SUM(J133:J135)</f>
        <v>0</v>
      </c>
      <c r="L132" s="123"/>
      <c r="M132" s="127"/>
      <c r="N132" s="128"/>
      <c r="O132" s="128"/>
      <c r="P132" s="129">
        <f>SUM(P133:P135)</f>
        <v>77.138799999999989</v>
      </c>
      <c r="Q132" s="128"/>
      <c r="R132" s="129">
        <f>SUM(R133:R135)</f>
        <v>143.489904</v>
      </c>
      <c r="S132" s="128"/>
      <c r="T132" s="130">
        <f>SUM(T133:T135)</f>
        <v>0</v>
      </c>
      <c r="AR132" s="124" t="s">
        <v>72</v>
      </c>
      <c r="AT132" s="131" t="s">
        <v>65</v>
      </c>
      <c r="AU132" s="131" t="s">
        <v>72</v>
      </c>
      <c r="AY132" s="124" t="s">
        <v>106</v>
      </c>
      <c r="BK132" s="132">
        <f>SUM(BK133:BK135)</f>
        <v>0</v>
      </c>
    </row>
    <row r="133" spans="1:65" s="2" customFormat="1" ht="24.2" customHeight="1">
      <c r="A133" s="26"/>
      <c r="B133" s="135"/>
      <c r="C133" s="136">
        <v>4</v>
      </c>
      <c r="D133" s="136" t="s">
        <v>108</v>
      </c>
      <c r="E133" s="137" t="s">
        <v>161</v>
      </c>
      <c r="F133" s="171" t="s">
        <v>174</v>
      </c>
      <c r="G133" s="138" t="s">
        <v>115</v>
      </c>
      <c r="H133" s="173">
        <v>86</v>
      </c>
      <c r="I133" s="139"/>
      <c r="J133" s="139">
        <f>ROUND(I133*H133,3)</f>
        <v>0</v>
      </c>
      <c r="K133" s="140"/>
      <c r="L133" s="27"/>
      <c r="M133" s="141" t="s">
        <v>1</v>
      </c>
      <c r="N133" s="142" t="s">
        <v>32</v>
      </c>
      <c r="O133" s="143">
        <v>0.87</v>
      </c>
      <c r="P133" s="143">
        <f>O133*H133</f>
        <v>74.819999999999993</v>
      </c>
      <c r="Q133" s="143">
        <v>1.665</v>
      </c>
      <c r="R133" s="143">
        <f>Q133*H133</f>
        <v>143.19</v>
      </c>
      <c r="S133" s="143">
        <v>0</v>
      </c>
      <c r="T133" s="14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110</v>
      </c>
      <c r="AT133" s="145" t="s">
        <v>108</v>
      </c>
      <c r="AU133" s="145" t="s">
        <v>111</v>
      </c>
      <c r="AY133" s="14" t="s">
        <v>106</v>
      </c>
      <c r="BE133" s="146">
        <f>IF(N133="základná",J133,0)</f>
        <v>0</v>
      </c>
      <c r="BF133" s="146">
        <f>IF(N133="znížená",J133,0)</f>
        <v>0</v>
      </c>
      <c r="BG133" s="146">
        <f>IF(N133="zákl. prenesená",J133,0)</f>
        <v>0</v>
      </c>
      <c r="BH133" s="146">
        <f>IF(N133="zníž. prenesená",J133,0)</f>
        <v>0</v>
      </c>
      <c r="BI133" s="146">
        <f>IF(N133="nulová",J133,0)</f>
        <v>0</v>
      </c>
      <c r="BJ133" s="14" t="s">
        <v>111</v>
      </c>
      <c r="BK133" s="147">
        <f>ROUND(I133*H133,3)</f>
        <v>0</v>
      </c>
      <c r="BL133" s="14" t="s">
        <v>110</v>
      </c>
      <c r="BM133" s="145" t="s">
        <v>139</v>
      </c>
    </row>
    <row r="134" spans="1:65" s="2" customFormat="1" ht="24.2" customHeight="1">
      <c r="A134" s="26"/>
      <c r="B134" s="135"/>
      <c r="C134" s="136">
        <v>5</v>
      </c>
      <c r="D134" s="136" t="s">
        <v>108</v>
      </c>
      <c r="E134" s="137" t="s">
        <v>162</v>
      </c>
      <c r="F134" s="171" t="s">
        <v>180</v>
      </c>
      <c r="G134" s="138" t="s">
        <v>109</v>
      </c>
      <c r="H134" s="173">
        <v>12.8</v>
      </c>
      <c r="I134" s="139"/>
      <c r="J134" s="139">
        <f>ROUND(I134*H134,3)</f>
        <v>0</v>
      </c>
      <c r="K134" s="140"/>
      <c r="L134" s="27"/>
      <c r="M134" s="141" t="s">
        <v>1</v>
      </c>
      <c r="N134" s="142" t="s">
        <v>32</v>
      </c>
      <c r="O134" s="143">
        <v>7.0999999999999994E-2</v>
      </c>
      <c r="P134" s="143">
        <f>O134*H134</f>
        <v>0.90879999999999994</v>
      </c>
      <c r="Q134" s="143">
        <v>1.8000000000000001E-4</v>
      </c>
      <c r="R134" s="143">
        <f>Q134*H134</f>
        <v>2.3040000000000001E-3</v>
      </c>
      <c r="S134" s="143">
        <v>0</v>
      </c>
      <c r="T134" s="14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110</v>
      </c>
      <c r="AT134" s="145" t="s">
        <v>108</v>
      </c>
      <c r="AU134" s="145" t="s">
        <v>111</v>
      </c>
      <c r="AY134" s="14" t="s">
        <v>106</v>
      </c>
      <c r="BE134" s="146">
        <f>IF(N134="základná",J134,0)</f>
        <v>0</v>
      </c>
      <c r="BF134" s="146">
        <f>IF(N134="znížená",J134,0)</f>
        <v>0</v>
      </c>
      <c r="BG134" s="146">
        <f>IF(N134="zákl. prenesená",J134,0)</f>
        <v>0</v>
      </c>
      <c r="BH134" s="146">
        <f>IF(N134="zníž. prenesená",J134,0)</f>
        <v>0</v>
      </c>
      <c r="BI134" s="146">
        <f>IF(N134="nulová",J134,0)</f>
        <v>0</v>
      </c>
      <c r="BJ134" s="14" t="s">
        <v>111</v>
      </c>
      <c r="BK134" s="147">
        <f>ROUND(I134*H134,3)</f>
        <v>0</v>
      </c>
      <c r="BL134" s="14" t="s">
        <v>110</v>
      </c>
      <c r="BM134" s="145" t="s">
        <v>140</v>
      </c>
    </row>
    <row r="135" spans="1:65" s="2" customFormat="1" ht="24.2" customHeight="1">
      <c r="A135" s="26"/>
      <c r="B135" s="135"/>
      <c r="C135" s="136">
        <v>6</v>
      </c>
      <c r="D135" s="136" t="s">
        <v>108</v>
      </c>
      <c r="E135" s="162" t="s">
        <v>181</v>
      </c>
      <c r="F135" s="171" t="s">
        <v>182</v>
      </c>
      <c r="G135" s="138" t="s">
        <v>120</v>
      </c>
      <c r="H135" s="139">
        <v>30</v>
      </c>
      <c r="I135" s="139"/>
      <c r="J135" s="139">
        <f>ROUND(I135*H135,3)</f>
        <v>0</v>
      </c>
      <c r="K135" s="140"/>
      <c r="L135" s="27"/>
      <c r="M135" s="141" t="s">
        <v>1</v>
      </c>
      <c r="N135" s="142" t="s">
        <v>32</v>
      </c>
      <c r="O135" s="143">
        <v>4.7E-2</v>
      </c>
      <c r="P135" s="143">
        <f>O135*H135</f>
        <v>1.41</v>
      </c>
      <c r="Q135" s="143">
        <v>9.92E-3</v>
      </c>
      <c r="R135" s="143">
        <f>Q135*H135</f>
        <v>0.29759999999999998</v>
      </c>
      <c r="S135" s="143">
        <v>0</v>
      </c>
      <c r="T135" s="14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110</v>
      </c>
      <c r="AT135" s="145" t="s">
        <v>108</v>
      </c>
      <c r="AU135" s="145" t="s">
        <v>111</v>
      </c>
      <c r="AY135" s="14" t="s">
        <v>106</v>
      </c>
      <c r="BE135" s="146">
        <f>IF(N135="základná",J135,0)</f>
        <v>0</v>
      </c>
      <c r="BF135" s="146">
        <f>IF(N135="znížená",J135,0)</f>
        <v>0</v>
      </c>
      <c r="BG135" s="146">
        <f>IF(N135="zákl. prenesená",J135,0)</f>
        <v>0</v>
      </c>
      <c r="BH135" s="146">
        <f>IF(N135="zníž. prenesená",J135,0)</f>
        <v>0</v>
      </c>
      <c r="BI135" s="146">
        <f>IF(N135="nulová",J135,0)</f>
        <v>0</v>
      </c>
      <c r="BJ135" s="14" t="s">
        <v>111</v>
      </c>
      <c r="BK135" s="147">
        <f>ROUND(I135*H135,3)</f>
        <v>0</v>
      </c>
      <c r="BL135" s="14" t="s">
        <v>110</v>
      </c>
      <c r="BM135" s="145" t="s">
        <v>141</v>
      </c>
    </row>
    <row r="136" spans="1:65" s="12" customFormat="1" ht="22.9" customHeight="1">
      <c r="B136" s="123"/>
      <c r="D136" s="124" t="s">
        <v>65</v>
      </c>
      <c r="E136" s="133">
        <v>3</v>
      </c>
      <c r="F136" s="167" t="s">
        <v>187</v>
      </c>
      <c r="J136" s="134">
        <f>SUM(J137)</f>
        <v>0</v>
      </c>
      <c r="L136" s="123"/>
      <c r="M136" s="127"/>
      <c r="N136" s="128"/>
      <c r="O136" s="128"/>
      <c r="P136" s="129">
        <f>SUM(P137:P137)</f>
        <v>1.603</v>
      </c>
      <c r="Q136" s="128"/>
      <c r="R136" s="129">
        <f>SUM(R137:R137)</f>
        <v>1.8907700000000001</v>
      </c>
      <c r="S136" s="128"/>
      <c r="T136" s="130">
        <f>SUM(T137:T137)</f>
        <v>0</v>
      </c>
      <c r="V136" s="12" t="s">
        <v>15</v>
      </c>
      <c r="AR136" s="124" t="s">
        <v>72</v>
      </c>
      <c r="AT136" s="131" t="s">
        <v>65</v>
      </c>
      <c r="AU136" s="131" t="s">
        <v>72</v>
      </c>
      <c r="AY136" s="124" t="s">
        <v>106</v>
      </c>
      <c r="BK136" s="132">
        <f>SUM(BK137:BK137)</f>
        <v>0</v>
      </c>
    </row>
    <row r="137" spans="1:65" s="2" customFormat="1" ht="37.9" customHeight="1">
      <c r="A137" s="26"/>
      <c r="B137" s="135"/>
      <c r="C137" s="136">
        <v>7</v>
      </c>
      <c r="D137" s="136" t="s">
        <v>108</v>
      </c>
      <c r="E137" s="162" t="s">
        <v>164</v>
      </c>
      <c r="F137" s="165" t="s">
        <v>197</v>
      </c>
      <c r="G137" s="163" t="s">
        <v>163</v>
      </c>
      <c r="H137" s="139">
        <v>1</v>
      </c>
      <c r="I137" s="139"/>
      <c r="J137" s="139">
        <f>ROUND(I137*H137,3)</f>
        <v>0</v>
      </c>
      <c r="K137" s="140"/>
      <c r="L137" s="27"/>
      <c r="M137" s="141" t="s">
        <v>1</v>
      </c>
      <c r="N137" s="142" t="s">
        <v>32</v>
      </c>
      <c r="O137" s="143">
        <v>1.603</v>
      </c>
      <c r="P137" s="143">
        <f>O137*H137</f>
        <v>1.603</v>
      </c>
      <c r="Q137" s="143">
        <v>1.8907700000000001</v>
      </c>
      <c r="R137" s="143">
        <f>Q137*H137</f>
        <v>1.8907700000000001</v>
      </c>
      <c r="S137" s="143">
        <v>0</v>
      </c>
      <c r="T137" s="14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110</v>
      </c>
      <c r="AT137" s="145" t="s">
        <v>108</v>
      </c>
      <c r="AU137" s="145" t="s">
        <v>111</v>
      </c>
      <c r="AY137" s="14" t="s">
        <v>106</v>
      </c>
      <c r="BE137" s="146">
        <f>IF(N137="základná",J137,0)</f>
        <v>0</v>
      </c>
      <c r="BF137" s="146">
        <f>IF(N137="znížená",J137,0)</f>
        <v>0</v>
      </c>
      <c r="BG137" s="146">
        <f>IF(N137="zákl. prenesená",J137,0)</f>
        <v>0</v>
      </c>
      <c r="BH137" s="146">
        <f>IF(N137="zníž. prenesená",J137,0)</f>
        <v>0</v>
      </c>
      <c r="BI137" s="146">
        <f>IF(N137="nulová",J137,0)</f>
        <v>0</v>
      </c>
      <c r="BJ137" s="14" t="s">
        <v>111</v>
      </c>
      <c r="BK137" s="147">
        <f>ROUND(I137*H137,3)</f>
        <v>0</v>
      </c>
      <c r="BL137" s="14" t="s">
        <v>110</v>
      </c>
      <c r="BM137" s="145" t="s">
        <v>142</v>
      </c>
    </row>
    <row r="138" spans="1:65" s="12" customFormat="1" ht="22.9" customHeight="1">
      <c r="B138" s="123"/>
      <c r="D138" s="124" t="s">
        <v>65</v>
      </c>
      <c r="E138" s="133" t="s">
        <v>112</v>
      </c>
      <c r="F138" s="166" t="s">
        <v>118</v>
      </c>
      <c r="J138" s="134">
        <f>SUM(J139:J141)</f>
        <v>0</v>
      </c>
      <c r="L138" s="123"/>
      <c r="M138" s="127"/>
      <c r="N138" s="128"/>
      <c r="O138" s="128"/>
      <c r="P138" s="129">
        <f>SUM(P139:P141)</f>
        <v>6.72</v>
      </c>
      <c r="Q138" s="128"/>
      <c r="R138" s="129">
        <f>SUM(R139:R141)</f>
        <v>71.382500000000007</v>
      </c>
      <c r="S138" s="128"/>
      <c r="T138" s="130">
        <f>SUM(T139:T141)</f>
        <v>0</v>
      </c>
      <c r="AR138" s="124" t="s">
        <v>72</v>
      </c>
      <c r="AT138" s="131" t="s">
        <v>65</v>
      </c>
      <c r="AU138" s="131" t="s">
        <v>72</v>
      </c>
      <c r="AY138" s="124" t="s">
        <v>106</v>
      </c>
      <c r="BK138" s="132">
        <f>SUM(BK139:BK141)</f>
        <v>0</v>
      </c>
    </row>
    <row r="139" spans="1:65" s="2" customFormat="1" ht="24.2" customHeight="1">
      <c r="A139" s="26"/>
      <c r="B139" s="135"/>
      <c r="C139" s="136">
        <v>8</v>
      </c>
      <c r="D139" s="136" t="s">
        <v>108</v>
      </c>
      <c r="E139" s="137" t="s">
        <v>167</v>
      </c>
      <c r="F139" s="168" t="s">
        <v>166</v>
      </c>
      <c r="G139" s="138" t="s">
        <v>115</v>
      </c>
      <c r="H139" s="139">
        <v>145</v>
      </c>
      <c r="I139" s="139"/>
      <c r="J139" s="139">
        <f>ROUND(I139*H139,3)</f>
        <v>0</v>
      </c>
      <c r="K139" s="140"/>
      <c r="L139" s="27"/>
      <c r="M139" s="141" t="s">
        <v>1</v>
      </c>
      <c r="N139" s="142" t="s">
        <v>32</v>
      </c>
      <c r="O139" s="143">
        <v>2.5000000000000001E-2</v>
      </c>
      <c r="P139" s="143">
        <f>O139*H139</f>
        <v>3.625</v>
      </c>
      <c r="Q139" s="143">
        <v>0.19900000000000001</v>
      </c>
      <c r="R139" s="143">
        <f>Q139*H139</f>
        <v>28.855</v>
      </c>
      <c r="S139" s="143">
        <v>0</v>
      </c>
      <c r="T139" s="14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110</v>
      </c>
      <c r="AT139" s="145" t="s">
        <v>108</v>
      </c>
      <c r="AU139" s="145" t="s">
        <v>111</v>
      </c>
      <c r="AY139" s="14" t="s">
        <v>106</v>
      </c>
      <c r="BE139" s="146">
        <f>IF(N139="základná",J139,0)</f>
        <v>0</v>
      </c>
      <c r="BF139" s="146">
        <f>IF(N139="znížená",J139,0)</f>
        <v>0</v>
      </c>
      <c r="BG139" s="146">
        <f>IF(N139="zákl. prenesená",J139,0)</f>
        <v>0</v>
      </c>
      <c r="BH139" s="146">
        <f>IF(N139="zníž. prenesená",J139,0)</f>
        <v>0</v>
      </c>
      <c r="BI139" s="146">
        <f>IF(N139="nulová",J139,0)</f>
        <v>0</v>
      </c>
      <c r="BJ139" s="14" t="s">
        <v>111</v>
      </c>
      <c r="BK139" s="147">
        <f>ROUND(I139*H139,3)</f>
        <v>0</v>
      </c>
      <c r="BL139" s="14" t="s">
        <v>110</v>
      </c>
      <c r="BM139" s="145" t="s">
        <v>143</v>
      </c>
    </row>
    <row r="140" spans="1:65" s="2" customFormat="1" ht="24.2" customHeight="1">
      <c r="A140" s="26"/>
      <c r="B140" s="135"/>
      <c r="C140" s="136">
        <v>9</v>
      </c>
      <c r="D140" s="136" t="s">
        <v>108</v>
      </c>
      <c r="E140" s="137" t="s">
        <v>161</v>
      </c>
      <c r="F140" s="168" t="s">
        <v>165</v>
      </c>
      <c r="G140" s="138" t="s">
        <v>115</v>
      </c>
      <c r="H140" s="139">
        <v>145</v>
      </c>
      <c r="I140" s="139"/>
      <c r="J140" s="139">
        <f>ROUND(I140*H140,3)</f>
        <v>0</v>
      </c>
      <c r="K140" s="140"/>
      <c r="L140" s="27"/>
      <c r="M140" s="141" t="s">
        <v>1</v>
      </c>
      <c r="N140" s="142" t="s">
        <v>32</v>
      </c>
      <c r="O140" s="143">
        <v>2.1000000000000001E-2</v>
      </c>
      <c r="P140" s="143">
        <f>O140*H140</f>
        <v>3.0450000000000004</v>
      </c>
      <c r="Q140" s="143">
        <v>0.29160000000000003</v>
      </c>
      <c r="R140" s="143">
        <f>Q140*H140</f>
        <v>42.282000000000004</v>
      </c>
      <c r="S140" s="143">
        <v>0</v>
      </c>
      <c r="T140" s="14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110</v>
      </c>
      <c r="AT140" s="145" t="s">
        <v>108</v>
      </c>
      <c r="AU140" s="145" t="s">
        <v>111</v>
      </c>
      <c r="AY140" s="14" t="s">
        <v>106</v>
      </c>
      <c r="BE140" s="146">
        <f>IF(N140="základná",J140,0)</f>
        <v>0</v>
      </c>
      <c r="BF140" s="146">
        <f>IF(N140="znížená",J140,0)</f>
        <v>0</v>
      </c>
      <c r="BG140" s="146">
        <f>IF(N140="zákl. prenesená",J140,0)</f>
        <v>0</v>
      </c>
      <c r="BH140" s="146">
        <f>IF(N140="zníž. prenesená",J140,0)</f>
        <v>0</v>
      </c>
      <c r="BI140" s="146">
        <f>IF(N140="nulová",J140,0)</f>
        <v>0</v>
      </c>
      <c r="BJ140" s="14" t="s">
        <v>111</v>
      </c>
      <c r="BK140" s="147">
        <f>ROUND(I140*H140,3)</f>
        <v>0</v>
      </c>
      <c r="BL140" s="14" t="s">
        <v>110</v>
      </c>
      <c r="BM140" s="145" t="s">
        <v>144</v>
      </c>
    </row>
    <row r="141" spans="1:65" s="2" customFormat="1" ht="24.2" customHeight="1">
      <c r="A141" s="26"/>
      <c r="B141" s="135"/>
      <c r="C141" s="136">
        <v>10</v>
      </c>
      <c r="D141" s="136" t="s">
        <v>108</v>
      </c>
      <c r="E141" s="162" t="s">
        <v>184</v>
      </c>
      <c r="F141" s="165" t="s">
        <v>183</v>
      </c>
      <c r="G141" s="138" t="s">
        <v>120</v>
      </c>
      <c r="H141" s="139">
        <v>2.5</v>
      </c>
      <c r="I141" s="139"/>
      <c r="J141" s="139">
        <f>ROUND(I141*H141,3)</f>
        <v>0</v>
      </c>
      <c r="K141" s="140"/>
      <c r="L141" s="27"/>
      <c r="M141" s="141" t="s">
        <v>1</v>
      </c>
      <c r="N141" s="142" t="s">
        <v>32</v>
      </c>
      <c r="O141" s="143">
        <v>0.02</v>
      </c>
      <c r="P141" s="143">
        <f>O141*H141</f>
        <v>0.05</v>
      </c>
      <c r="Q141" s="143">
        <v>9.8199999999999996E-2</v>
      </c>
      <c r="R141" s="143">
        <f>Q141*H141</f>
        <v>0.2455</v>
      </c>
      <c r="S141" s="143">
        <v>0</v>
      </c>
      <c r="T141" s="14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110</v>
      </c>
      <c r="AT141" s="145" t="s">
        <v>108</v>
      </c>
      <c r="AU141" s="145" t="s">
        <v>111</v>
      </c>
      <c r="AY141" s="14" t="s">
        <v>106</v>
      </c>
      <c r="BE141" s="146">
        <f>IF(N141="základná",J141,0)</f>
        <v>0</v>
      </c>
      <c r="BF141" s="146">
        <f>IF(N141="znížená",J141,0)</f>
        <v>0</v>
      </c>
      <c r="BG141" s="146">
        <f>IF(N141="zákl. prenesená",J141,0)</f>
        <v>0</v>
      </c>
      <c r="BH141" s="146">
        <f>IF(N141="zníž. prenesená",J141,0)</f>
        <v>0</v>
      </c>
      <c r="BI141" s="146">
        <f>IF(N141="nulová",J141,0)</f>
        <v>0</v>
      </c>
      <c r="BJ141" s="14" t="s">
        <v>111</v>
      </c>
      <c r="BK141" s="147">
        <f>ROUND(I141*H141,3)</f>
        <v>0</v>
      </c>
      <c r="BL141" s="14" t="s">
        <v>110</v>
      </c>
      <c r="BM141" s="145" t="s">
        <v>145</v>
      </c>
    </row>
    <row r="142" spans="1:65" s="12" customFormat="1" ht="22.9" customHeight="1">
      <c r="B142" s="123"/>
      <c r="D142" s="124" t="s">
        <v>65</v>
      </c>
      <c r="E142" s="133" t="s">
        <v>114</v>
      </c>
      <c r="F142" s="166" t="s">
        <v>119</v>
      </c>
      <c r="J142" s="134">
        <f>SUM(J143:J146)</f>
        <v>0</v>
      </c>
      <c r="L142" s="123"/>
      <c r="M142" s="127"/>
      <c r="N142" s="128"/>
      <c r="O142" s="128"/>
      <c r="P142" s="129">
        <f>SUM(P143:P146)</f>
        <v>14.141999999999999</v>
      </c>
      <c r="Q142" s="128"/>
      <c r="R142" s="129">
        <f>SUM(R143:R146)</f>
        <v>11.891240000000002</v>
      </c>
      <c r="S142" s="128"/>
      <c r="T142" s="130">
        <f>SUM(T143:T146)</f>
        <v>0</v>
      </c>
      <c r="AR142" s="124" t="s">
        <v>72</v>
      </c>
      <c r="AT142" s="131" t="s">
        <v>65</v>
      </c>
      <c r="AU142" s="131" t="s">
        <v>72</v>
      </c>
      <c r="AY142" s="124" t="s">
        <v>106</v>
      </c>
      <c r="BK142" s="132">
        <f>SUM(BK143:BK146)</f>
        <v>0</v>
      </c>
    </row>
    <row r="143" spans="1:65" s="2" customFormat="1" ht="24.2" customHeight="1">
      <c r="A143" s="26"/>
      <c r="B143" s="135"/>
      <c r="C143" s="136">
        <v>11</v>
      </c>
      <c r="D143" s="136" t="s">
        <v>108</v>
      </c>
      <c r="E143" s="137" t="s">
        <v>168</v>
      </c>
      <c r="F143" s="165" t="s">
        <v>175</v>
      </c>
      <c r="G143" s="138" t="s">
        <v>120</v>
      </c>
      <c r="H143" s="139">
        <v>31</v>
      </c>
      <c r="I143" s="139"/>
      <c r="J143" s="139">
        <f>ROUND(I143*H143,3)</f>
        <v>0</v>
      </c>
      <c r="K143" s="140"/>
      <c r="L143" s="27"/>
      <c r="M143" s="141" t="s">
        <v>1</v>
      </c>
      <c r="N143" s="142" t="s">
        <v>32</v>
      </c>
      <c r="O143" s="143">
        <v>2.9000000000000001E-2</v>
      </c>
      <c r="P143" s="143">
        <f>O143*H143</f>
        <v>0.89900000000000002</v>
      </c>
      <c r="Q143" s="143">
        <v>1.1E-4</v>
      </c>
      <c r="R143" s="143">
        <f>Q143*H143</f>
        <v>3.4100000000000003E-3</v>
      </c>
      <c r="S143" s="143">
        <v>0</v>
      </c>
      <c r="T143" s="14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110</v>
      </c>
      <c r="AT143" s="145" t="s">
        <v>108</v>
      </c>
      <c r="AU143" s="145" t="s">
        <v>111</v>
      </c>
      <c r="AY143" s="14" t="s">
        <v>106</v>
      </c>
      <c r="BE143" s="146">
        <f>IF(N143="základná",J143,0)</f>
        <v>0</v>
      </c>
      <c r="BF143" s="146">
        <f>IF(N143="znížená",J143,0)</f>
        <v>0</v>
      </c>
      <c r="BG143" s="146">
        <f>IF(N143="zákl. prenesená",J143,0)</f>
        <v>0</v>
      </c>
      <c r="BH143" s="146">
        <f>IF(N143="zníž. prenesená",J143,0)</f>
        <v>0</v>
      </c>
      <c r="BI143" s="146">
        <f>IF(N143="nulová",J143,0)</f>
        <v>0</v>
      </c>
      <c r="BJ143" s="14" t="s">
        <v>111</v>
      </c>
      <c r="BK143" s="147">
        <f>ROUND(I143*H143,3)</f>
        <v>0</v>
      </c>
      <c r="BL143" s="14" t="s">
        <v>110</v>
      </c>
      <c r="BM143" s="145" t="s">
        <v>146</v>
      </c>
    </row>
    <row r="144" spans="1:65" s="2" customFormat="1" ht="37.9" customHeight="1">
      <c r="A144" s="26"/>
      <c r="B144" s="135"/>
      <c r="C144" s="136">
        <v>12</v>
      </c>
      <c r="D144" s="136" t="s">
        <v>108</v>
      </c>
      <c r="E144" s="162" t="s">
        <v>184</v>
      </c>
      <c r="F144" s="165" t="s">
        <v>190</v>
      </c>
      <c r="G144" s="138" t="s">
        <v>120</v>
      </c>
      <c r="H144" s="139">
        <v>90</v>
      </c>
      <c r="I144" s="139"/>
      <c r="J144" s="139">
        <f>ROUND(I144*H144,3)</f>
        <v>0</v>
      </c>
      <c r="K144" s="140"/>
      <c r="L144" s="27"/>
      <c r="M144" s="141" t="s">
        <v>1</v>
      </c>
      <c r="N144" s="142" t="s">
        <v>32</v>
      </c>
      <c r="O144" s="143">
        <v>0.13200000000000001</v>
      </c>
      <c r="P144" s="143">
        <f>O144*H144</f>
        <v>11.88</v>
      </c>
      <c r="Q144" s="143">
        <v>9.8530000000000006E-2</v>
      </c>
      <c r="R144" s="143">
        <f>Q144*H144</f>
        <v>8.867700000000001</v>
      </c>
      <c r="S144" s="143">
        <v>0</v>
      </c>
      <c r="T144" s="14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110</v>
      </c>
      <c r="AT144" s="145" t="s">
        <v>108</v>
      </c>
      <c r="AU144" s="145" t="s">
        <v>111</v>
      </c>
      <c r="AY144" s="14" t="s">
        <v>106</v>
      </c>
      <c r="BE144" s="146">
        <f>IF(N144="základná",J144,0)</f>
        <v>0</v>
      </c>
      <c r="BF144" s="146">
        <f>IF(N144="znížená",J144,0)</f>
        <v>0</v>
      </c>
      <c r="BG144" s="146">
        <f>IF(N144="zákl. prenesená",J144,0)</f>
        <v>0</v>
      </c>
      <c r="BH144" s="146">
        <f>IF(N144="zníž. prenesená",J144,0)</f>
        <v>0</v>
      </c>
      <c r="BI144" s="146">
        <f>IF(N144="nulová",J144,0)</f>
        <v>0</v>
      </c>
      <c r="BJ144" s="14" t="s">
        <v>111</v>
      </c>
      <c r="BK144" s="147">
        <f>ROUND(I144*H144,3)</f>
        <v>0</v>
      </c>
      <c r="BL144" s="14" t="s">
        <v>110</v>
      </c>
      <c r="BM144" s="145" t="s">
        <v>147</v>
      </c>
    </row>
    <row r="145" spans="1:65" s="2" customFormat="1" ht="24.2" customHeight="1">
      <c r="A145" s="26"/>
      <c r="B145" s="135"/>
      <c r="C145" s="136">
        <v>13</v>
      </c>
      <c r="D145" s="136" t="s">
        <v>108</v>
      </c>
      <c r="E145" s="162" t="s">
        <v>164</v>
      </c>
      <c r="F145" s="165" t="s">
        <v>188</v>
      </c>
      <c r="G145" s="138" t="s">
        <v>120</v>
      </c>
      <c r="H145" s="139">
        <v>35</v>
      </c>
      <c r="I145" s="139"/>
      <c r="J145" s="175">
        <f>ROUND(I145*H145,3)</f>
        <v>0</v>
      </c>
      <c r="K145" s="149"/>
      <c r="L145" s="150"/>
      <c r="M145" s="151" t="s">
        <v>1</v>
      </c>
      <c r="N145" s="152" t="s">
        <v>32</v>
      </c>
      <c r="O145" s="143">
        <v>0</v>
      </c>
      <c r="P145" s="143">
        <f>O145*H145</f>
        <v>0</v>
      </c>
      <c r="Q145" s="143">
        <v>2.3E-2</v>
      </c>
      <c r="R145" s="143">
        <f>Q145*H145</f>
        <v>0.80499999999999994</v>
      </c>
      <c r="S145" s="143">
        <v>0</v>
      </c>
      <c r="T145" s="14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113</v>
      </c>
      <c r="AT145" s="145" t="s">
        <v>121</v>
      </c>
      <c r="AU145" s="145" t="s">
        <v>111</v>
      </c>
      <c r="AY145" s="14" t="s">
        <v>106</v>
      </c>
      <c r="BE145" s="146">
        <f>IF(N145="základná",J145,0)</f>
        <v>0</v>
      </c>
      <c r="BF145" s="146">
        <f>IF(N145="znížená",J145,0)</f>
        <v>0</v>
      </c>
      <c r="BG145" s="146">
        <f>IF(N145="zákl. prenesená",J145,0)</f>
        <v>0</v>
      </c>
      <c r="BH145" s="146">
        <f>IF(N145="zníž. prenesená",J145,0)</f>
        <v>0</v>
      </c>
      <c r="BI145" s="146">
        <f>IF(N145="nulová",J145,0)</f>
        <v>0</v>
      </c>
      <c r="BJ145" s="14" t="s">
        <v>111</v>
      </c>
      <c r="BK145" s="147">
        <f>ROUND(I145*H145,3)</f>
        <v>0</v>
      </c>
      <c r="BL145" s="14" t="s">
        <v>110</v>
      </c>
      <c r="BM145" s="145" t="s">
        <v>148</v>
      </c>
    </row>
    <row r="146" spans="1:65" s="2" customFormat="1" ht="24.2" customHeight="1">
      <c r="A146" s="26"/>
      <c r="B146" s="135"/>
      <c r="C146" s="136">
        <v>14</v>
      </c>
      <c r="D146" s="136" t="s">
        <v>108</v>
      </c>
      <c r="E146" s="164" t="s">
        <v>164</v>
      </c>
      <c r="F146" s="165" t="s">
        <v>189</v>
      </c>
      <c r="G146" s="163" t="s">
        <v>163</v>
      </c>
      <c r="H146" s="139">
        <v>1</v>
      </c>
      <c r="I146" s="139"/>
      <c r="J146" s="139">
        <f>ROUND(I146*H146,3)</f>
        <v>0</v>
      </c>
      <c r="K146" s="140"/>
      <c r="L146" s="27"/>
      <c r="M146" s="141" t="s">
        <v>1</v>
      </c>
      <c r="N146" s="142" t="s">
        <v>32</v>
      </c>
      <c r="O146" s="143">
        <v>1.363</v>
      </c>
      <c r="P146" s="143">
        <f>O146*H146</f>
        <v>1.363</v>
      </c>
      <c r="Q146" s="143">
        <v>2.2151299999999998</v>
      </c>
      <c r="R146" s="143">
        <f>Q146*H146</f>
        <v>2.2151299999999998</v>
      </c>
      <c r="S146" s="143">
        <v>0</v>
      </c>
      <c r="T146" s="14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110</v>
      </c>
      <c r="AT146" s="145" t="s">
        <v>108</v>
      </c>
      <c r="AU146" s="145" t="s">
        <v>111</v>
      </c>
      <c r="AY146" s="14" t="s">
        <v>106</v>
      </c>
      <c r="BE146" s="146">
        <f>IF(N146="základná",J146,0)</f>
        <v>0</v>
      </c>
      <c r="BF146" s="146">
        <f>IF(N146="znížená",J146,0)</f>
        <v>0</v>
      </c>
      <c r="BG146" s="146">
        <f>IF(N146="zákl. prenesená",J146,0)</f>
        <v>0</v>
      </c>
      <c r="BH146" s="146">
        <f>IF(N146="zníž. prenesená",J146,0)</f>
        <v>0</v>
      </c>
      <c r="BI146" s="146">
        <f>IF(N146="nulová",J146,0)</f>
        <v>0</v>
      </c>
      <c r="BJ146" s="14" t="s">
        <v>111</v>
      </c>
      <c r="BK146" s="147">
        <f>ROUND(I146*H146,3)</f>
        <v>0</v>
      </c>
      <c r="BL146" s="14" t="s">
        <v>110</v>
      </c>
      <c r="BM146" s="145" t="s">
        <v>149</v>
      </c>
    </row>
    <row r="147" spans="1:65" s="12" customFormat="1" ht="22.9" customHeight="1">
      <c r="B147" s="123"/>
      <c r="D147" s="124" t="s">
        <v>65</v>
      </c>
      <c r="E147" s="133" t="s">
        <v>122</v>
      </c>
      <c r="F147" s="166" t="s">
        <v>123</v>
      </c>
      <c r="J147" s="134">
        <f>SUM(J148)</f>
        <v>0</v>
      </c>
      <c r="L147" s="123"/>
      <c r="M147" s="127"/>
      <c r="N147" s="128"/>
      <c r="O147" s="128"/>
      <c r="P147" s="129">
        <f>P148</f>
        <v>4.7E-2</v>
      </c>
      <c r="Q147" s="128"/>
      <c r="R147" s="129">
        <f>R148</f>
        <v>0</v>
      </c>
      <c r="S147" s="128"/>
      <c r="T147" s="130">
        <f>T148</f>
        <v>0</v>
      </c>
      <c r="AR147" s="124" t="s">
        <v>72</v>
      </c>
      <c r="AT147" s="131" t="s">
        <v>65</v>
      </c>
      <c r="AU147" s="131" t="s">
        <v>72</v>
      </c>
      <c r="AY147" s="124" t="s">
        <v>106</v>
      </c>
      <c r="BK147" s="132">
        <f>BK148</f>
        <v>0</v>
      </c>
    </row>
    <row r="148" spans="1:65" s="2" customFormat="1" ht="24.2" customHeight="1">
      <c r="A148" s="26"/>
      <c r="B148" s="135"/>
      <c r="C148" s="136">
        <v>15</v>
      </c>
      <c r="D148" s="136" t="s">
        <v>108</v>
      </c>
      <c r="E148" s="137" t="s">
        <v>171</v>
      </c>
      <c r="F148" s="168" t="s">
        <v>172</v>
      </c>
      <c r="G148" s="138" t="s">
        <v>132</v>
      </c>
      <c r="H148" s="139">
        <v>1</v>
      </c>
      <c r="I148" s="139"/>
      <c r="J148" s="139">
        <f>ROUND(I148*H148,3)</f>
        <v>0</v>
      </c>
      <c r="K148" s="140"/>
      <c r="L148" s="27"/>
      <c r="M148" s="141" t="s">
        <v>1</v>
      </c>
      <c r="N148" s="142" t="s">
        <v>32</v>
      </c>
      <c r="O148" s="143">
        <v>4.7E-2</v>
      </c>
      <c r="P148" s="143">
        <f>O148*H148</f>
        <v>4.7E-2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110</v>
      </c>
      <c r="AT148" s="145" t="s">
        <v>108</v>
      </c>
      <c r="AU148" s="145" t="s">
        <v>111</v>
      </c>
      <c r="AY148" s="14" t="s">
        <v>106</v>
      </c>
      <c r="BE148" s="146">
        <f>IF(N148="základná",J148,0)</f>
        <v>0</v>
      </c>
      <c r="BF148" s="146">
        <f>IF(N148="znížená",J148,0)</f>
        <v>0</v>
      </c>
      <c r="BG148" s="146">
        <f>IF(N148="zákl. prenesená",J148,0)</f>
        <v>0</v>
      </c>
      <c r="BH148" s="146">
        <f>IF(N148="zníž. prenesená",J148,0)</f>
        <v>0</v>
      </c>
      <c r="BI148" s="146">
        <f>IF(N148="nulová",J148,0)</f>
        <v>0</v>
      </c>
      <c r="BJ148" s="14" t="s">
        <v>111</v>
      </c>
      <c r="BK148" s="147">
        <f>ROUND(I148*H148,3)</f>
        <v>0</v>
      </c>
      <c r="BL148" s="14" t="s">
        <v>110</v>
      </c>
      <c r="BM148" s="145" t="s">
        <v>150</v>
      </c>
    </row>
    <row r="149" spans="1:65" s="12" customFormat="1" ht="25.9" customHeight="1">
      <c r="B149" s="123"/>
      <c r="D149" s="124" t="s">
        <v>65</v>
      </c>
      <c r="E149" s="125" t="s">
        <v>124</v>
      </c>
      <c r="F149" s="169" t="s">
        <v>125</v>
      </c>
      <c r="J149" s="126">
        <f>SUM(J150)</f>
        <v>0</v>
      </c>
      <c r="L149" s="123"/>
      <c r="M149" s="127"/>
      <c r="N149" s="128"/>
      <c r="O149" s="128"/>
      <c r="P149" s="129">
        <f>P150</f>
        <v>0</v>
      </c>
      <c r="Q149" s="128"/>
      <c r="R149" s="129">
        <f>R150</f>
        <v>0</v>
      </c>
      <c r="S149" s="128"/>
      <c r="T149" s="130">
        <f>T150</f>
        <v>0</v>
      </c>
      <c r="AR149" s="124" t="s">
        <v>111</v>
      </c>
      <c r="AT149" s="131" t="s">
        <v>65</v>
      </c>
      <c r="AU149" s="131" t="s">
        <v>66</v>
      </c>
      <c r="AY149" s="124" t="s">
        <v>106</v>
      </c>
      <c r="BK149" s="132">
        <f>BK150</f>
        <v>0</v>
      </c>
    </row>
    <row r="150" spans="1:65" s="12" customFormat="1" ht="22.9" customHeight="1">
      <c r="B150" s="123"/>
      <c r="D150" s="124" t="s">
        <v>65</v>
      </c>
      <c r="E150" s="133" t="s">
        <v>126</v>
      </c>
      <c r="F150" s="166" t="s">
        <v>127</v>
      </c>
      <c r="J150" s="134">
        <f>SUM(J151:J152)</f>
        <v>0</v>
      </c>
      <c r="L150" s="123"/>
      <c r="M150" s="127"/>
      <c r="N150" s="128"/>
      <c r="O150" s="128"/>
      <c r="P150" s="129">
        <f>SUM(P151:P153)</f>
        <v>0</v>
      </c>
      <c r="Q150" s="128"/>
      <c r="R150" s="129">
        <f>SUM(R151:R153)</f>
        <v>0</v>
      </c>
      <c r="S150" s="128"/>
      <c r="T150" s="130">
        <f>SUM(T151:T153)</f>
        <v>0</v>
      </c>
      <c r="AR150" s="124" t="s">
        <v>111</v>
      </c>
      <c r="AT150" s="131" t="s">
        <v>65</v>
      </c>
      <c r="AU150" s="131" t="s">
        <v>72</v>
      </c>
      <c r="AY150" s="124" t="s">
        <v>106</v>
      </c>
      <c r="BK150" s="132">
        <f>SUM(BK151:BK153)</f>
        <v>0</v>
      </c>
    </row>
    <row r="151" spans="1:65" s="2" customFormat="1" ht="37.9" customHeight="1">
      <c r="A151" s="26"/>
      <c r="B151" s="135"/>
      <c r="C151" s="136">
        <v>16</v>
      </c>
      <c r="D151" s="136" t="s">
        <v>108</v>
      </c>
      <c r="E151" s="137" t="s">
        <v>164</v>
      </c>
      <c r="F151" s="165" t="s">
        <v>185</v>
      </c>
      <c r="G151" s="138" t="s">
        <v>163</v>
      </c>
      <c r="H151" s="139">
        <v>1</v>
      </c>
      <c r="I151" s="139"/>
      <c r="J151" s="139">
        <f>ROUND(I151*H151,3)</f>
        <v>0</v>
      </c>
      <c r="K151" s="140"/>
      <c r="L151" s="27"/>
      <c r="M151" s="141" t="s">
        <v>1</v>
      </c>
      <c r="N151" s="142" t="s">
        <v>32</v>
      </c>
      <c r="O151" s="143">
        <v>0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117</v>
      </c>
      <c r="AT151" s="145" t="s">
        <v>108</v>
      </c>
      <c r="AU151" s="145" t="s">
        <v>111</v>
      </c>
      <c r="AY151" s="14" t="s">
        <v>106</v>
      </c>
      <c r="BE151" s="146">
        <f>IF(N151="základná",J151,0)</f>
        <v>0</v>
      </c>
      <c r="BF151" s="146">
        <f>IF(N151="znížená",J151,0)</f>
        <v>0</v>
      </c>
      <c r="BG151" s="146">
        <f>IF(N151="zákl. prenesená",J151,0)</f>
        <v>0</v>
      </c>
      <c r="BH151" s="146">
        <f>IF(N151="zníž. prenesená",J151,0)</f>
        <v>0</v>
      </c>
      <c r="BI151" s="146">
        <f>IF(N151="nulová",J151,0)</f>
        <v>0</v>
      </c>
      <c r="BJ151" s="14" t="s">
        <v>111</v>
      </c>
      <c r="BK151" s="147">
        <f>ROUND(I151*H151,3)</f>
        <v>0</v>
      </c>
      <c r="BL151" s="14" t="s">
        <v>117</v>
      </c>
      <c r="BM151" s="145" t="s">
        <v>151</v>
      </c>
    </row>
    <row r="152" spans="1:65" s="2" customFormat="1" ht="28.5" customHeight="1">
      <c r="A152" s="26"/>
      <c r="B152" s="135"/>
      <c r="C152" s="136">
        <v>17</v>
      </c>
      <c r="D152" s="136" t="s">
        <v>108</v>
      </c>
      <c r="E152" s="137" t="s">
        <v>164</v>
      </c>
      <c r="F152" s="165" t="s">
        <v>186</v>
      </c>
      <c r="G152" s="138" t="s">
        <v>163</v>
      </c>
      <c r="H152" s="139">
        <v>1</v>
      </c>
      <c r="I152" s="139"/>
      <c r="J152" s="175">
        <f>ROUND(I152*H152,3)</f>
        <v>0</v>
      </c>
      <c r="K152" s="149"/>
      <c r="L152" s="150"/>
      <c r="M152" s="151" t="s">
        <v>1</v>
      </c>
      <c r="N152" s="152" t="s">
        <v>32</v>
      </c>
      <c r="O152" s="143">
        <v>0</v>
      </c>
      <c r="P152" s="143">
        <f>O152*H152</f>
        <v>0</v>
      </c>
      <c r="Q152" s="143">
        <v>0</v>
      </c>
      <c r="R152" s="143">
        <f>Q152*H152</f>
        <v>0</v>
      </c>
      <c r="S152" s="143">
        <v>0</v>
      </c>
      <c r="T152" s="144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128</v>
      </c>
      <c r="AT152" s="145" t="s">
        <v>121</v>
      </c>
      <c r="AU152" s="145" t="s">
        <v>111</v>
      </c>
      <c r="AY152" s="14" t="s">
        <v>106</v>
      </c>
      <c r="BE152" s="146">
        <f>IF(N152="základná",J152,0)</f>
        <v>0</v>
      </c>
      <c r="BF152" s="146">
        <f>IF(N152="znížená",J152,0)</f>
        <v>0</v>
      </c>
      <c r="BG152" s="146">
        <f>IF(N152="zákl. prenesená",J152,0)</f>
        <v>0</v>
      </c>
      <c r="BH152" s="146">
        <f>IF(N152="zníž. prenesená",J152,0)</f>
        <v>0</v>
      </c>
      <c r="BI152" s="146">
        <f>IF(N152="nulová",J152,0)</f>
        <v>0</v>
      </c>
      <c r="BJ152" s="14" t="s">
        <v>111</v>
      </c>
      <c r="BK152" s="147">
        <f>ROUND(I152*H152,3)</f>
        <v>0</v>
      </c>
      <c r="BL152" s="14" t="s">
        <v>117</v>
      </c>
      <c r="BM152" s="145" t="s">
        <v>152</v>
      </c>
    </row>
    <row r="153" spans="1:65" s="2" customFormat="1">
      <c r="A153" s="26"/>
      <c r="B153" s="27"/>
      <c r="C153" s="26"/>
      <c r="D153" s="148" t="s">
        <v>153</v>
      </c>
      <c r="E153" s="26"/>
      <c r="F153" s="170"/>
      <c r="G153" s="26"/>
      <c r="H153" s="26"/>
      <c r="I153" s="26"/>
      <c r="J153" s="26"/>
      <c r="K153" s="26"/>
      <c r="L153" s="27"/>
      <c r="M153" s="157"/>
      <c r="N153" s="158"/>
      <c r="O153" s="51"/>
      <c r="P153" s="51"/>
      <c r="Q153" s="51"/>
      <c r="R153" s="51"/>
      <c r="S153" s="51"/>
      <c r="T153" s="52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T153" s="14" t="s">
        <v>153</v>
      </c>
      <c r="AU153" s="14" t="s">
        <v>111</v>
      </c>
    </row>
    <row r="154" spans="1:65" s="12" customFormat="1" ht="25.9" customHeight="1">
      <c r="B154" s="123"/>
      <c r="D154" s="124" t="s">
        <v>65</v>
      </c>
      <c r="E154" s="125" t="s">
        <v>129</v>
      </c>
      <c r="F154" s="169" t="s">
        <v>130</v>
      </c>
      <c r="J154" s="126">
        <f>SUM(J155:J156)</f>
        <v>0</v>
      </c>
      <c r="L154" s="123"/>
      <c r="M154" s="127"/>
      <c r="N154" s="128"/>
      <c r="O154" s="128"/>
      <c r="P154" s="129">
        <f>SUM(P155:P156)</f>
        <v>0</v>
      </c>
      <c r="Q154" s="128"/>
      <c r="R154" s="129">
        <f>SUM(R155:R156)</f>
        <v>0</v>
      </c>
      <c r="S154" s="128"/>
      <c r="T154" s="130">
        <f>SUM(T155:T156)</f>
        <v>0</v>
      </c>
      <c r="AR154" s="124" t="s">
        <v>112</v>
      </c>
      <c r="AT154" s="131" t="s">
        <v>65</v>
      </c>
      <c r="AU154" s="131" t="s">
        <v>66</v>
      </c>
      <c r="AY154" s="124" t="s">
        <v>106</v>
      </c>
      <c r="BK154" s="132">
        <f>SUM(BK155:BK156)</f>
        <v>0</v>
      </c>
    </row>
    <row r="155" spans="1:65" s="2" customFormat="1" ht="14.45" customHeight="1">
      <c r="A155" s="26"/>
      <c r="B155" s="135"/>
      <c r="C155" s="136">
        <v>18</v>
      </c>
      <c r="D155" s="136" t="s">
        <v>108</v>
      </c>
      <c r="E155" s="137" t="s">
        <v>131</v>
      </c>
      <c r="F155" s="165" t="s">
        <v>170</v>
      </c>
      <c r="G155" s="138" t="s">
        <v>132</v>
      </c>
      <c r="H155" s="139">
        <v>1</v>
      </c>
      <c r="I155" s="139"/>
      <c r="J155" s="139">
        <f>ROUND(I155*H155,3)</f>
        <v>0</v>
      </c>
      <c r="K155" s="140"/>
      <c r="L155" s="27"/>
      <c r="M155" s="141" t="s">
        <v>1</v>
      </c>
      <c r="N155" s="142" t="s">
        <v>32</v>
      </c>
      <c r="O155" s="143">
        <v>0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133</v>
      </c>
      <c r="AT155" s="145" t="s">
        <v>108</v>
      </c>
      <c r="AU155" s="145" t="s">
        <v>72</v>
      </c>
      <c r="AY155" s="14" t="s">
        <v>106</v>
      </c>
      <c r="BE155" s="146">
        <f>IF(N155="základná",J155,0)</f>
        <v>0</v>
      </c>
      <c r="BF155" s="146">
        <f>IF(N155="znížená",J155,0)</f>
        <v>0</v>
      </c>
      <c r="BG155" s="146">
        <f>IF(N155="zákl. prenesená",J155,0)</f>
        <v>0</v>
      </c>
      <c r="BH155" s="146">
        <f>IF(N155="zníž. prenesená",J155,0)</f>
        <v>0</v>
      </c>
      <c r="BI155" s="146">
        <f>IF(N155="nulová",J155,0)</f>
        <v>0</v>
      </c>
      <c r="BJ155" s="14" t="s">
        <v>111</v>
      </c>
      <c r="BK155" s="147">
        <f>ROUND(I155*H155,3)</f>
        <v>0</v>
      </c>
      <c r="BL155" s="14" t="s">
        <v>133</v>
      </c>
      <c r="BM155" s="145" t="s">
        <v>154</v>
      </c>
    </row>
    <row r="156" spans="1:65" s="2" customFormat="1" ht="24.2" customHeight="1">
      <c r="A156" s="26"/>
      <c r="B156" s="135"/>
      <c r="C156" s="136">
        <v>19</v>
      </c>
      <c r="D156" s="136" t="s">
        <v>108</v>
      </c>
      <c r="E156" s="137" t="s">
        <v>134</v>
      </c>
      <c r="F156" s="165" t="s">
        <v>169</v>
      </c>
      <c r="G156" s="138" t="s">
        <v>132</v>
      </c>
      <c r="H156" s="139">
        <v>1</v>
      </c>
      <c r="I156" s="139"/>
      <c r="J156" s="139">
        <f>ROUND(I156*H156,3)</f>
        <v>0</v>
      </c>
      <c r="K156" s="140"/>
      <c r="L156" s="27"/>
      <c r="M156" s="153" t="s">
        <v>1</v>
      </c>
      <c r="N156" s="154" t="s">
        <v>32</v>
      </c>
      <c r="O156" s="155">
        <v>0</v>
      </c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133</v>
      </c>
      <c r="AT156" s="145" t="s">
        <v>108</v>
      </c>
      <c r="AU156" s="145" t="s">
        <v>72</v>
      </c>
      <c r="AY156" s="14" t="s">
        <v>106</v>
      </c>
      <c r="BE156" s="146">
        <f>IF(N156="základná",J156,0)</f>
        <v>0</v>
      </c>
      <c r="BF156" s="146">
        <f>IF(N156="znížená",J156,0)</f>
        <v>0</v>
      </c>
      <c r="BG156" s="146">
        <f>IF(N156="zákl. prenesená",J156,0)</f>
        <v>0</v>
      </c>
      <c r="BH156" s="146">
        <f>IF(N156="zníž. prenesená",J156,0)</f>
        <v>0</v>
      </c>
      <c r="BI156" s="146">
        <f>IF(N156="nulová",J156,0)</f>
        <v>0</v>
      </c>
      <c r="BJ156" s="14" t="s">
        <v>111</v>
      </c>
      <c r="BK156" s="147">
        <f>ROUND(I156*H156,3)</f>
        <v>0</v>
      </c>
      <c r="BL156" s="14" t="s">
        <v>133</v>
      </c>
      <c r="BM156" s="145" t="s">
        <v>155</v>
      </c>
    </row>
    <row r="157" spans="1:65" s="2" customFormat="1" ht="6.95" customHeight="1">
      <c r="A157" s="26"/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27"/>
      <c r="M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</sheetData>
  <autoFilter ref="C125:K156"/>
  <mergeCells count="10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  <mergeCell ref="V115:Y11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11 </vt:lpstr>
      <vt:lpstr>'Rekapitulácia stavby'!Názvy_tlače</vt:lpstr>
      <vt:lpstr>'SO 11 '!Názvy_tlače</vt:lpstr>
      <vt:lpstr>'Rekapitulácia stavby'!Oblasť_tlače</vt:lpstr>
      <vt:lpstr>'SO 11 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2020-08-09T17:56:55Z</dcterms:created>
  <dcterms:modified xsi:type="dcterms:W3CDTF">2021-03-04T07:56:32Z</dcterms:modified>
</cp:coreProperties>
</file>