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ulinova\Desktop\Verejné obstarávanie\1785_Zázemie štadióna_kontajner\"/>
    </mc:Choice>
  </mc:AlternateContent>
  <xr:revisionPtr revIDLastSave="0" documentId="13_ncr:1_{6FE915EB-B3F9-4418-A543-A3C87429F30F}" xr6:coauthVersionLast="47" xr6:coauthVersionMax="47" xr10:uidLastSave="{00000000-0000-0000-0000-000000000000}"/>
  <bookViews>
    <workbookView xWindow="1560" yWindow="1500" windowWidth="16560" windowHeight="14700" xr2:uid="{33460D03-27C9-4B32-A80A-5D6C7DFDE9E5}"/>
  </bookViews>
  <sheets>
    <sheet name="Zadanie" sheetId="1" r:id="rId1"/>
  </sheets>
  <externalReferences>
    <externalReference r:id="rId2"/>
  </externalReferences>
  <definedNames>
    <definedName name="_xlnm._FilterDatabase" localSheetId="0" hidden="1">Zadanie!$C$125:$K$156</definedName>
    <definedName name="_xlnm.Print_Titles" localSheetId="0">Zadanie!$125:$125</definedName>
    <definedName name="_xlnm.Print_Area" localSheetId="0">Zadanie!$C$4:$J$76,Zadanie!$C$113:$J$156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56" i="1" l="1"/>
  <c r="BK155" i="1" s="1"/>
  <c r="BI156" i="1"/>
  <c r="BH156" i="1"/>
  <c r="BG156" i="1"/>
  <c r="BE156" i="1"/>
  <c r="T156" i="1"/>
  <c r="R156" i="1"/>
  <c r="R155" i="1" s="1"/>
  <c r="P156" i="1"/>
  <c r="P155" i="1" s="1"/>
  <c r="J156" i="1"/>
  <c r="BF156" i="1" s="1"/>
  <c r="T155" i="1"/>
  <c r="BK153" i="1"/>
  <c r="BI153" i="1"/>
  <c r="BH153" i="1"/>
  <c r="BG153" i="1"/>
  <c r="BE153" i="1"/>
  <c r="T153" i="1"/>
  <c r="R153" i="1"/>
  <c r="R151" i="1" s="1"/>
  <c r="R150" i="1" s="1"/>
  <c r="P153" i="1"/>
  <c r="J153" i="1"/>
  <c r="BF153" i="1" s="1"/>
  <c r="BK152" i="1"/>
  <c r="BI152" i="1"/>
  <c r="BH152" i="1"/>
  <c r="BG152" i="1"/>
  <c r="BE152" i="1"/>
  <c r="T152" i="1"/>
  <c r="R152" i="1"/>
  <c r="P152" i="1"/>
  <c r="J152" i="1"/>
  <c r="BF152" i="1" s="1"/>
  <c r="T151" i="1"/>
  <c r="T150" i="1" s="1"/>
  <c r="BK149" i="1"/>
  <c r="BK148" i="1" s="1"/>
  <c r="BI149" i="1"/>
  <c r="BH149" i="1"/>
  <c r="BG149" i="1"/>
  <c r="BE149" i="1"/>
  <c r="T149" i="1"/>
  <c r="R149" i="1"/>
  <c r="P149" i="1"/>
  <c r="P148" i="1" s="1"/>
  <c r="J149" i="1"/>
  <c r="BF149" i="1" s="1"/>
  <c r="T148" i="1"/>
  <c r="R148" i="1"/>
  <c r="BK147" i="1"/>
  <c r="BI147" i="1"/>
  <c r="BH147" i="1"/>
  <c r="BG147" i="1"/>
  <c r="BE147" i="1"/>
  <c r="T147" i="1"/>
  <c r="R147" i="1"/>
  <c r="P147" i="1"/>
  <c r="J147" i="1"/>
  <c r="BF147" i="1" s="1"/>
  <c r="BK146" i="1"/>
  <c r="BI146" i="1"/>
  <c r="BH146" i="1"/>
  <c r="BG146" i="1"/>
  <c r="BF146" i="1"/>
  <c r="BE146" i="1"/>
  <c r="T146" i="1"/>
  <c r="R146" i="1"/>
  <c r="P146" i="1"/>
  <c r="J146" i="1"/>
  <c r="BK145" i="1"/>
  <c r="BI145" i="1"/>
  <c r="BH145" i="1"/>
  <c r="BG145" i="1"/>
  <c r="BE145" i="1"/>
  <c r="T145" i="1"/>
  <c r="R145" i="1"/>
  <c r="P145" i="1"/>
  <c r="J145" i="1"/>
  <c r="BF145" i="1" s="1"/>
  <c r="BK144" i="1"/>
  <c r="BK143" i="1" s="1"/>
  <c r="BI144" i="1"/>
  <c r="BH144" i="1"/>
  <c r="BG144" i="1"/>
  <c r="BE144" i="1"/>
  <c r="P144" i="1"/>
  <c r="P143" i="1" s="1"/>
  <c r="H144" i="1"/>
  <c r="T144" i="1" s="1"/>
  <c r="J142" i="1"/>
  <c r="BK141" i="1"/>
  <c r="BI141" i="1"/>
  <c r="BH141" i="1"/>
  <c r="BG141" i="1"/>
  <c r="BE141" i="1"/>
  <c r="T141" i="1"/>
  <c r="R141" i="1"/>
  <c r="P141" i="1"/>
  <c r="J141" i="1"/>
  <c r="BF141" i="1" s="1"/>
  <c r="BK140" i="1"/>
  <c r="BI140" i="1"/>
  <c r="BH140" i="1"/>
  <c r="BG140" i="1"/>
  <c r="BE140" i="1"/>
  <c r="T140" i="1"/>
  <c r="R140" i="1"/>
  <c r="P140" i="1"/>
  <c r="J140" i="1"/>
  <c r="BF140" i="1" s="1"/>
  <c r="R139" i="1"/>
  <c r="P139" i="1"/>
  <c r="BK138" i="1"/>
  <c r="BK137" i="1" s="1"/>
  <c r="BI138" i="1"/>
  <c r="BH138" i="1"/>
  <c r="BG138" i="1"/>
  <c r="BE138" i="1"/>
  <c r="T138" i="1"/>
  <c r="T137" i="1" s="1"/>
  <c r="R138" i="1"/>
  <c r="R137" i="1" s="1"/>
  <c r="P138" i="1"/>
  <c r="J138" i="1"/>
  <c r="BF138" i="1" s="1"/>
  <c r="P137" i="1"/>
  <c r="J137" i="1"/>
  <c r="J100" i="1" s="1"/>
  <c r="BI136" i="1"/>
  <c r="BH136" i="1"/>
  <c r="BG136" i="1"/>
  <c r="BE136" i="1"/>
  <c r="H136" i="1"/>
  <c r="J136" i="1" s="1"/>
  <c r="BF136" i="1" s="1"/>
  <c r="BK135" i="1"/>
  <c r="BI135" i="1"/>
  <c r="BH135" i="1"/>
  <c r="BG135" i="1"/>
  <c r="BE135" i="1"/>
  <c r="T135" i="1"/>
  <c r="R135" i="1"/>
  <c r="P135" i="1"/>
  <c r="J135" i="1"/>
  <c r="BF135" i="1" s="1"/>
  <c r="J134" i="1"/>
  <c r="BK133" i="1"/>
  <c r="BI133" i="1"/>
  <c r="BH133" i="1"/>
  <c r="BG133" i="1"/>
  <c r="BE133" i="1"/>
  <c r="T133" i="1"/>
  <c r="R133" i="1"/>
  <c r="P133" i="1"/>
  <c r="J133" i="1"/>
  <c r="BF133" i="1" s="1"/>
  <c r="BK131" i="1"/>
  <c r="BI131" i="1"/>
  <c r="BH131" i="1"/>
  <c r="BG131" i="1"/>
  <c r="BE131" i="1"/>
  <c r="T131" i="1"/>
  <c r="R131" i="1"/>
  <c r="P131" i="1"/>
  <c r="J131" i="1"/>
  <c r="BF131" i="1" s="1"/>
  <c r="BK130" i="1"/>
  <c r="BI130" i="1"/>
  <c r="BH130" i="1"/>
  <c r="BG130" i="1"/>
  <c r="BE130" i="1"/>
  <c r="R130" i="1"/>
  <c r="H130" i="1"/>
  <c r="T130" i="1" s="1"/>
  <c r="BI129" i="1"/>
  <c r="BH129" i="1"/>
  <c r="BG129" i="1"/>
  <c r="BE129" i="1"/>
  <c r="J129" i="1"/>
  <c r="H129" i="1"/>
  <c r="R129" i="1" s="1"/>
  <c r="J120" i="1"/>
  <c r="F120" i="1"/>
  <c r="J89" i="1"/>
  <c r="F89" i="1"/>
  <c r="E87" i="1"/>
  <c r="J37" i="1"/>
  <c r="J36" i="1"/>
  <c r="J35" i="1"/>
  <c r="J24" i="1"/>
  <c r="E24" i="1"/>
  <c r="J92" i="1" s="1"/>
  <c r="J23" i="1"/>
  <c r="J21" i="1"/>
  <c r="E21" i="1"/>
  <c r="J122" i="1" s="1"/>
  <c r="J20" i="1"/>
  <c r="J18" i="1"/>
  <c r="E18" i="1"/>
  <c r="F92" i="1" s="1"/>
  <c r="J17" i="1"/>
  <c r="J15" i="1"/>
  <c r="E15" i="1"/>
  <c r="F122" i="1" s="1"/>
  <c r="J14" i="1"/>
  <c r="E7" i="1"/>
  <c r="E116" i="1" s="1"/>
  <c r="F37" i="1" l="1"/>
  <c r="F35" i="1"/>
  <c r="F36" i="1"/>
  <c r="R136" i="1"/>
  <c r="R132" i="1" s="1"/>
  <c r="R128" i="1"/>
  <c r="BK151" i="1"/>
  <c r="BK150" i="1" s="1"/>
  <c r="P129" i="1"/>
  <c r="BK139" i="1"/>
  <c r="T143" i="1"/>
  <c r="R144" i="1"/>
  <c r="R143" i="1" s="1"/>
  <c r="P151" i="1"/>
  <c r="P150" i="1" s="1"/>
  <c r="BK129" i="1"/>
  <c r="BK128" i="1" s="1"/>
  <c r="T139" i="1"/>
  <c r="P130" i="1"/>
  <c r="E85" i="1"/>
  <c r="F91" i="1"/>
  <c r="F123" i="1"/>
  <c r="T129" i="1"/>
  <c r="T128" i="1" s="1"/>
  <c r="J130" i="1"/>
  <c r="BF130" i="1" s="1"/>
  <c r="J132" i="1"/>
  <c r="J99" i="1" s="1"/>
  <c r="P136" i="1"/>
  <c r="P132" i="1" s="1"/>
  <c r="BK136" i="1"/>
  <c r="BK132" i="1" s="1"/>
  <c r="BK127" i="1" s="1"/>
  <c r="BK126" i="1" s="1"/>
  <c r="J139" i="1"/>
  <c r="J101" i="1" s="1"/>
  <c r="J144" i="1"/>
  <c r="J148" i="1"/>
  <c r="J103" i="1" s="1"/>
  <c r="J151" i="1"/>
  <c r="J91" i="1"/>
  <c r="J155" i="1"/>
  <c r="J106" i="1" s="1"/>
  <c r="BF129" i="1"/>
  <c r="T136" i="1"/>
  <c r="T132" i="1" s="1"/>
  <c r="P128" i="1" l="1"/>
  <c r="P127" i="1"/>
  <c r="P126" i="1" s="1"/>
  <c r="R127" i="1"/>
  <c r="R126" i="1" s="1"/>
  <c r="J150" i="1"/>
  <c r="J104" i="1" s="1"/>
  <c r="J105" i="1"/>
  <c r="T127" i="1"/>
  <c r="T126" i="1" s="1"/>
  <c r="J143" i="1"/>
  <c r="J102" i="1" s="1"/>
  <c r="BF144" i="1"/>
  <c r="J128" i="1"/>
  <c r="J127" i="1" l="1"/>
  <c r="J98" i="1"/>
  <c r="J126" i="1" l="1"/>
  <c r="J97" i="1"/>
  <c r="J30" i="1" l="1"/>
  <c r="J96" i="1"/>
  <c r="J32" i="1" l="1"/>
  <c r="J39" i="1" s="1"/>
</calcChain>
</file>

<file path=xl/sharedStrings.xml><?xml version="1.0" encoding="utf-8"?>
<sst xmlns="http://schemas.openxmlformats.org/spreadsheetml/2006/main" count="382" uniqueCount="149">
  <si>
    <t>&gt;&gt;  skryté stĺpce  &lt;&lt;</t>
  </si>
  <si>
    <t>{e8110978-1e2f-4367-b62e-ce4686c4653f}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</si>
  <si>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</si>
  <si>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</si>
  <si>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</si>
  <si>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</si>
  <si>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</si>
  <si>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</si>
  <si>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 xml:space="preserve">DOPLNENIE ZÁZEMIA FUTBALOVEJ INFRAŠTRUKTÚRY </t>
  </si>
  <si>
    <t>JKSO:</t>
  </si>
  <si>
    <t/>
  </si>
  <si>
    <t>KS:</t>
  </si>
  <si>
    <t>Miesto:</t>
  </si>
  <si>
    <t>Banská Štiavnica</t>
  </si>
  <si>
    <t>Dátum:</t>
  </si>
  <si>
    <t>Objednávateľ:</t>
  </si>
  <si>
    <t>Mesto Banská Štiavnica, Radničné námestie 1, 969 24 Banská Štiavnica</t>
  </si>
  <si>
    <t>IČO:</t>
  </si>
  <si>
    <t>IČ DPH:</t>
  </si>
  <si>
    <t>Zhotoviteľ:</t>
  </si>
  <si>
    <t>Projektant:</t>
  </si>
  <si>
    <t>Spracovateľ:</t>
  </si>
  <si>
    <t>Poznámka:</t>
  </si>
  <si>
    <t>Cena  bez  DPH</t>
  </si>
  <si>
    <t>DPH     20%</t>
  </si>
  <si>
    <t>zákl. prenesená</t>
  </si>
  <si>
    <t>zníž. prenesená</t>
  </si>
  <si>
    <t>nulová</t>
  </si>
  <si>
    <t>Cena 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</si>
  <si>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</si>
  <si>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</si>
  <si>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</si>
  <si>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</si>
  <si>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</si>
  <si>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</si>
  <si>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</si>
  <si>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</si>
  <si>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</si>
  <si>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</si>
  <si>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</si>
  <si>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</si>
  <si>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</si>
  <si>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</si>
  <si>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</si>
  <si>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</si>
  <si>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</si>
  <si>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</si>
  <si>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</si>
  <si>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</si>
  <si>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</si>
  <si>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</si>
  <si>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VRN - Vedľajšie rozpočtové náklady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</si>
  <si>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</si>
  <si>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</si>
  <si>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</si>
  <si>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</si>
  <si>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</si>
  <si>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</si>
  <si>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</si>
  <si>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</si>
  <si>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</si>
  <si>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</si>
  <si>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</si>
  <si>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</si>
  <si>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</si>
  <si>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</si>
  <si>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</si>
  <si>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</si>
  <si>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</si>
  <si>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</si>
  <si>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</si>
  <si>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</si>
  <si>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Zemné práce</t>
  </si>
  <si>
    <t>K</t>
  </si>
  <si>
    <t>122</t>
  </si>
  <si>
    <t>Odkopanie, zhutnenie a vodorovné  presuny  výkopovych prác</t>
  </si>
  <si>
    <t>m2</t>
  </si>
  <si>
    <t>4</t>
  </si>
  <si>
    <t>2</t>
  </si>
  <si>
    <t>784408732</t>
  </si>
  <si>
    <t>132</t>
  </si>
  <si>
    <t>Výkop ryhy pätiek, presuny  na skladku</t>
  </si>
  <si>
    <t>m3</t>
  </si>
  <si>
    <t>1229689238</t>
  </si>
  <si>
    <t>113</t>
  </si>
  <si>
    <t xml:space="preserve">Odstránenie betónového  podklau  do hr. 200mm, nakladanie, odvoz na skládku </t>
  </si>
  <si>
    <t>1363052287</t>
  </si>
  <si>
    <t>Zakladanie</t>
  </si>
  <si>
    <t>564</t>
  </si>
  <si>
    <t>Podklad  z kameniva hrubého drveného veľ. 0-32 mm s rozprestretím a zhutnením hr. 200 mm</t>
  </si>
  <si>
    <t>907928207</t>
  </si>
  <si>
    <t>Podklad zo štrkopiesku 0-4 mm hr. 30 mm</t>
  </si>
  <si>
    <t>273</t>
  </si>
  <si>
    <t>Betón základových pásov, dosiek, prostý tr. C 25/30, debnenie, výstuž</t>
  </si>
  <si>
    <t>797089787</t>
  </si>
  <si>
    <t>212</t>
  </si>
  <si>
    <t xml:space="preserve">Odvodnenie  objektov  DN  100, s lôžkom, napojenie na kanalizáciu </t>
  </si>
  <si>
    <t>m</t>
  </si>
  <si>
    <t>113624586</t>
  </si>
  <si>
    <t>Zvislé kompletné konštrukcie</t>
  </si>
  <si>
    <t xml:space="preserve"> </t>
  </si>
  <si>
    <t>Kovová bránička v zábradlí (medzi kontajnermi)</t>
  </si>
  <si>
    <t>kompl</t>
  </si>
  <si>
    <t>-315682491</t>
  </si>
  <si>
    <t>5</t>
  </si>
  <si>
    <t>Komunikácie</t>
  </si>
  <si>
    <t>596</t>
  </si>
  <si>
    <t xml:space="preserve">Kladenie betónovej zámkovej dlažby komunikácií pre peších hr. 60 mm pre peších  so zriadením lôžka z kameniva hr. 30 mm   </t>
  </si>
  <si>
    <t>784374842</t>
  </si>
  <si>
    <t>Podklad zo štrkodrviny s rozprestretím a zhutnením hr. 100 mm</t>
  </si>
  <si>
    <t>-508072182</t>
  </si>
  <si>
    <t>Odvodnenie spevnenej plochy betónovými žľabmi B125 o dĺžke 2,00 + 3,30 m s napojením na dažďovú kanalizáciu</t>
  </si>
  <si>
    <t>9</t>
  </si>
  <si>
    <t>Ostatné konštrukcie a práce-búranie</t>
  </si>
  <si>
    <t>916</t>
  </si>
  <si>
    <t xml:space="preserve">Dodávka a  osadenie  obrubníka betón., do lôžka z bet. pros. </t>
  </si>
  <si>
    <t>1774651355</t>
  </si>
  <si>
    <t>920</t>
  </si>
  <si>
    <t>Prípojka na vodu (z pôvodného napojenia toaliet)</t>
  </si>
  <si>
    <t>532585773</t>
  </si>
  <si>
    <t>R</t>
  </si>
  <si>
    <r>
      <t xml:space="preserve">Podľa priloženého elektroprojektu a zadania. Napojenie kontajnera na lelektro, zemné práce, dod.a mont. kábla, napojenie na objekt z altánku. Elektroinštalácia, svetelný, zásuvkavý obvod 230V + </t>
    </r>
    <r>
      <rPr>
        <b/>
        <u/>
        <sz val="9"/>
        <rFont val="Arial CE"/>
        <family val="2"/>
        <charset val="238"/>
      </rPr>
      <t>východzia revízna správa.</t>
    </r>
    <r>
      <rPr>
        <sz val="9"/>
        <rFont val="Arial CE"/>
        <family val="2"/>
        <charset val="238"/>
      </rPr>
      <t xml:space="preserve"> </t>
    </r>
  </si>
  <si>
    <t>8</t>
  </si>
  <si>
    <t>M</t>
  </si>
  <si>
    <t>-1262834814</t>
  </si>
  <si>
    <t>1121819056</t>
  </si>
  <si>
    <t>99</t>
  </si>
  <si>
    <t>Presun hmôt HSV</t>
  </si>
  <si>
    <t>998</t>
  </si>
  <si>
    <t xml:space="preserve">Presun hmôt </t>
  </si>
  <si>
    <t>-433725812</t>
  </si>
  <si>
    <t>PSV</t>
  </si>
  <si>
    <t>Práce a dodávky PSV</t>
  </si>
  <si>
    <t>767</t>
  </si>
  <si>
    <t>Konštrukcie doplnkové kovové</t>
  </si>
  <si>
    <t>Dodávka a osadenie  zariadeného kontajnera so soc. ziariadením, 5,06*2,4 m2, (pre mužou a ženy)</t>
  </si>
  <si>
    <t>16</t>
  </si>
  <si>
    <t>-749129598</t>
  </si>
  <si>
    <t>Úprava jestvujúceho kontajnera pre účely zázemia. Zateplenie, doplnenie priečky, inštalácie, okno, dvere</t>
  </si>
  <si>
    <t>32</t>
  </si>
  <si>
    <t>-1133591427</t>
  </si>
  <si>
    <t>P</t>
  </si>
  <si>
    <t>VRN</t>
  </si>
  <si>
    <t>Vedľajšie rozpočtové náklady</t>
  </si>
  <si>
    <t>000600011</t>
  </si>
  <si>
    <t xml:space="preserve">Zariadenie staveniska </t>
  </si>
  <si>
    <t>1024</t>
  </si>
  <si>
    <t>999665029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</si>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</sst>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"/>
    <numFmt numFmtId="167" formatCode="#,##0.00000"/>
  </numFmts>
  <fonts count="31" x14ac:knownFonts="1">
    <font>
      <sz val="8"/>
      <name val="Arial CE"/>
      <family val="2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sz val="10"/>
      <color rgb="FF3366FF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969696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b/>
      <sz val="11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  <font>
      <sz val="9"/>
      <color rgb="FF969696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003366"/>
      <name val="Arial CE"/>
      <family val="2"/>
      <charset val="238"/>
    </font>
    <font>
      <sz val="9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u/>
      <sz val="9"/>
      <name val="Arial CE"/>
      <family val="2"/>
      <charset val="238"/>
    </font>
    <font>
      <i/>
      <sz val="9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8" fillId="0" borderId="0" xfId="0" applyFont="1" applyAlignment="1">
      <alignment horizontal="left" vertical="center"/>
    </xf>
    <xf numFmtId="4" fontId="9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11" fillId="3" borderId="5" xfId="0" applyFont="1" applyFill="1" applyBorder="1" applyAlignment="1">
      <alignment horizontal="left" vertical="center"/>
    </xf>
    <xf numFmtId="0" fontId="0" fillId="3" borderId="6" xfId="0" applyFill="1" applyBorder="1" applyAlignment="1">
      <alignment vertical="center"/>
    </xf>
    <xf numFmtId="0" fontId="11" fillId="3" borderId="6" xfId="0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center" vertical="center"/>
    </xf>
    <xf numFmtId="4" fontId="11" fillId="3" borderId="6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12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4" fontId="15" fillId="0" borderId="12" xfId="0" applyNumberFormat="1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166" fontId="9" fillId="0" borderId="0" xfId="0" applyNumberFormat="1" applyFont="1"/>
    <xf numFmtId="0" fontId="0" fillId="0" borderId="16" xfId="0" applyBorder="1" applyAlignment="1">
      <alignment vertical="center"/>
    </xf>
    <xf numFmtId="167" fontId="20" fillId="0" borderId="4" xfId="0" applyNumberFormat="1" applyFont="1" applyBorder="1"/>
    <xf numFmtId="167" fontId="20" fillId="0" borderId="17" xfId="0" applyNumberFormat="1" applyFont="1" applyBorder="1"/>
    <xf numFmtId="166" fontId="21" fillId="0" borderId="0" xfId="0" applyNumberFormat="1" applyFont="1" applyAlignment="1">
      <alignment vertical="center"/>
    </xf>
    <xf numFmtId="0" fontId="22" fillId="0" borderId="3" xfId="0" applyFont="1" applyBorder="1"/>
    <xf numFmtId="0" fontId="22" fillId="0" borderId="0" xfId="0" applyFont="1"/>
    <xf numFmtId="0" fontId="2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166" fontId="15" fillId="0" borderId="0" xfId="0" applyNumberFormat="1" applyFont="1"/>
    <xf numFmtId="0" fontId="22" fillId="0" borderId="18" xfId="0" applyFont="1" applyBorder="1"/>
    <xf numFmtId="167" fontId="22" fillId="0" borderId="0" xfId="0" applyNumberFormat="1" applyFont="1"/>
    <xf numFmtId="167" fontId="22" fillId="0" borderId="19" xfId="0" applyNumberFormat="1" applyFont="1" applyBorder="1"/>
    <xf numFmtId="0" fontId="22" fillId="0" borderId="0" xfId="0" applyFont="1" applyAlignment="1">
      <alignment horizontal="center"/>
    </xf>
    <xf numFmtId="166" fontId="22" fillId="0" borderId="0" xfId="0" applyNumberFormat="1" applyFont="1" applyAlignment="1">
      <alignment vertical="center"/>
    </xf>
    <xf numFmtId="0" fontId="16" fillId="0" borderId="0" xfId="0" applyFont="1" applyAlignment="1">
      <alignment horizontal="left"/>
    </xf>
    <xf numFmtId="166" fontId="16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3" fillId="0" borderId="20" xfId="0" applyFont="1" applyBorder="1" applyAlignment="1" applyProtection="1">
      <alignment horizontal="center" vertical="center"/>
      <protection locked="0"/>
    </xf>
    <xf numFmtId="49" fontId="13" fillId="0" borderId="20" xfId="0" applyNumberFormat="1" applyFont="1" applyBorder="1" applyAlignment="1" applyProtection="1">
      <alignment horizontal="left" vertical="center" wrapText="1"/>
      <protection locked="0"/>
    </xf>
    <xf numFmtId="0" fontId="13" fillId="4" borderId="20" xfId="0" applyFont="1" applyFill="1" applyBorder="1" applyAlignment="1" applyProtection="1">
      <alignment horizontal="left" vertical="center" wrapText="1"/>
      <protection locked="0"/>
    </xf>
    <xf numFmtId="0" fontId="13" fillId="0" borderId="20" xfId="0" applyFont="1" applyBorder="1" applyAlignment="1" applyProtection="1">
      <alignment horizontal="center" vertical="center" wrapText="1"/>
      <protection locked="0"/>
    </xf>
    <xf numFmtId="166" fontId="13" fillId="0" borderId="20" xfId="0" applyNumberFormat="1" applyFont="1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19" fillId="0" borderId="18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167" fontId="19" fillId="0" borderId="0" xfId="0" applyNumberFormat="1" applyFont="1" applyAlignment="1">
      <alignment vertical="center"/>
    </xf>
    <xf numFmtId="167" fontId="19" fillId="0" borderId="19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6" fontId="0" fillId="0" borderId="0" xfId="0" applyNumberFormat="1" applyAlignment="1">
      <alignment vertical="center"/>
    </xf>
    <xf numFmtId="0" fontId="23" fillId="4" borderId="20" xfId="0" applyFont="1" applyFill="1" applyBorder="1" applyAlignment="1" applyProtection="1">
      <alignment horizontal="left" vertical="center" wrapText="1"/>
      <protection locked="0"/>
    </xf>
    <xf numFmtId="0" fontId="24" fillId="4" borderId="0" xfId="0" applyFont="1" applyFill="1" applyAlignment="1">
      <alignment horizontal="left"/>
    </xf>
    <xf numFmtId="0" fontId="6" fillId="0" borderId="0" xfId="0" applyFont="1"/>
    <xf numFmtId="0" fontId="16" fillId="4" borderId="0" xfId="0" applyFont="1" applyFill="1" applyAlignment="1">
      <alignment horizontal="left"/>
    </xf>
    <xf numFmtId="0" fontId="13" fillId="0" borderId="20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166" fontId="26" fillId="0" borderId="20" xfId="0" applyNumberFormat="1" applyFont="1" applyBorder="1" applyAlignment="1" applyProtection="1">
      <alignment vertical="center"/>
      <protection locked="0"/>
    </xf>
    <xf numFmtId="0" fontId="27" fillId="0" borderId="20" xfId="0" applyFont="1" applyBorder="1" applyAlignment="1" applyProtection="1">
      <alignment vertical="center"/>
      <protection locked="0"/>
    </xf>
    <xf numFmtId="0" fontId="27" fillId="0" borderId="3" xfId="0" applyFont="1" applyBorder="1" applyAlignment="1">
      <alignment vertical="center"/>
    </xf>
    <xf numFmtId="0" fontId="28" fillId="0" borderId="18" xfId="0" applyFont="1" applyBorder="1" applyAlignment="1">
      <alignment horizontal="left" vertical="center"/>
    </xf>
    <xf numFmtId="0" fontId="28" fillId="0" borderId="0" xfId="0" applyFont="1" applyAlignment="1">
      <alignment horizontal="center" vertical="center"/>
    </xf>
    <xf numFmtId="49" fontId="13" fillId="4" borderId="20" xfId="0" applyNumberFormat="1" applyFont="1" applyFill="1" applyBorder="1" applyAlignment="1" applyProtection="1">
      <alignment horizontal="left" vertical="center" wrapText="1"/>
      <protection locked="0"/>
    </xf>
    <xf numFmtId="0" fontId="15" fillId="4" borderId="0" xfId="0" applyFont="1" applyFill="1" applyAlignment="1">
      <alignment horizontal="left"/>
    </xf>
    <xf numFmtId="0" fontId="29" fillId="0" borderId="0" xfId="0" applyFont="1" applyAlignment="1">
      <alignment horizontal="left" vertical="center"/>
    </xf>
    <xf numFmtId="0" fontId="30" fillId="4" borderId="0" xfId="0" applyFont="1" applyFill="1" applyAlignment="1">
      <alignment vertical="center" wrapText="1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renko/Documents/00_Stavby_2023/&#352;tadi&#243;n_Kontajner_WC_2022/VO_Z&#225;zemie_Kontajnery_Elektro/Rozpo&#269;et_doplnenie_kontajner_W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Rozpočet"/>
      <sheetName val="Zadanie"/>
    </sheetNames>
    <sheetDataSet>
      <sheetData sheetId="0">
        <row r="6">
          <cell r="K6" t="str">
            <v xml:space="preserve">DOPLNENIE ZÁZEMIA INFRAŠTRUKTÚRY ŠTADIÓNA - KONTAJNER so soc. zariadením 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35BCD-24C6-4912-AB7B-5D49FA8545C1}">
  <sheetPr>
    <pageSetUpPr fitToPage="1"/>
  </sheetPr>
  <dimension ref="B2:BM157"/>
  <sheetViews>
    <sheetView showGridLines="0" tabSelected="1" topLeftCell="B1" workbookViewId="0">
      <selection activeCell="E18" sqref="E18:H1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1.5" customWidth="1"/>
    <col min="9" max="9" width="20.6640625" customWidth="1"/>
    <col min="10" max="10" width="20.1640625" customWidth="1"/>
    <col min="11" max="11" width="1.8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2">
      <c r="L2" s="117" t="s">
        <v>0</v>
      </c>
      <c r="M2" s="118"/>
      <c r="N2" s="118"/>
      <c r="O2" s="118"/>
      <c r="P2" s="118"/>
      <c r="Q2" s="118"/>
      <c r="R2" s="118"/>
      <c r="S2" s="118"/>
      <c r="T2" s="118"/>
      <c r="U2" s="118"/>
      <c r="V2" s="118"/>
      <c r="AT2" s="1" t="s">
        <v>1</v>
      </c>
    </row>
    <row r="3" spans="2:46" ht="6.95" customHeight="1" x14ac:dyDescent="0.2">
      <c r="B3" s="2"/>
      <c r="C3" s="3"/>
      <c r="D3" s="3"/>
      <c r="E3" s="3"/>
      <c r="F3" s="3"/>
      <c r="G3" s="3"/>
      <c r="H3" s="3"/>
      <c r="I3" s="3"/>
      <c r="J3" s="3"/>
      <c r="K3" s="3"/>
      <c r="L3" s="4"/>
      <c r="AT3" s="1" t="s">
        <v>2</v>
      </c>
    </row>
    <row r="4" spans="2:46" ht="24.95" customHeight="1" x14ac:dyDescent="0.2">
      <c r="B4" s="4"/>
      <c r="D4" s="5" t="s">
        <v>3</v>
      </c>
      <c r="L4" s="4"/>
      <c r="M4" s="6" t="s">
        <v>4</v>
      </c>
      <c r="AT4" s="1" t="s">
        <v>5</v>
      </c>
    </row>
    <row r="5" spans="2:46" ht="6.95" customHeight="1" x14ac:dyDescent="0.2">
      <c r="B5" s="4"/>
      <c r="L5" s="4"/>
    </row>
    <row r="6" spans="2:46" ht="12" customHeight="1" x14ac:dyDescent="0.2">
      <c r="B6" s="4"/>
      <c r="D6" s="7" t="s">
        <v>6</v>
      </c>
      <c r="L6" s="4"/>
    </row>
    <row r="7" spans="2:46" ht="23.25" customHeight="1" x14ac:dyDescent="0.2">
      <c r="B7" s="4"/>
      <c r="E7" s="114" t="str">
        <f>'[1]Rekapitulácia stavby'!K6</f>
        <v xml:space="preserve">DOPLNENIE ZÁZEMIA INFRAŠTRUKTÚRY ŠTADIÓNA - KONTAJNER so soc. zariadením </v>
      </c>
      <c r="F7" s="115"/>
      <c r="G7" s="115"/>
      <c r="H7" s="115"/>
      <c r="L7" s="4"/>
    </row>
    <row r="8" spans="2:46" s="9" customFormat="1" ht="12" customHeight="1" x14ac:dyDescent="0.2">
      <c r="B8" s="8"/>
      <c r="D8" s="7" t="s">
        <v>7</v>
      </c>
      <c r="L8" s="8"/>
    </row>
    <row r="9" spans="2:46" s="9" customFormat="1" ht="16.5" customHeight="1" x14ac:dyDescent="0.2">
      <c r="B9" s="8"/>
      <c r="E9" s="110" t="s">
        <v>8</v>
      </c>
      <c r="F9" s="116"/>
      <c r="G9" s="116"/>
      <c r="H9" s="116"/>
      <c r="L9" s="8"/>
    </row>
    <row r="10" spans="2:46" s="9" customFormat="1" x14ac:dyDescent="0.2">
      <c r="B10" s="8"/>
      <c r="L10" s="8"/>
    </row>
    <row r="11" spans="2:46" s="9" customFormat="1" ht="12" customHeight="1" x14ac:dyDescent="0.2">
      <c r="B11" s="8"/>
      <c r="D11" s="7" t="s">
        <v>9</v>
      </c>
      <c r="F11" s="10" t="s">
        <v>10</v>
      </c>
      <c r="I11" s="7" t="s">
        <v>11</v>
      </c>
      <c r="J11" s="10" t="s">
        <v>10</v>
      </c>
      <c r="L11" s="8"/>
    </row>
    <row r="12" spans="2:46" s="9" customFormat="1" ht="12" customHeight="1" x14ac:dyDescent="0.2">
      <c r="B12" s="8"/>
      <c r="D12" s="7" t="s">
        <v>12</v>
      </c>
      <c r="F12" s="10" t="s">
        <v>13</v>
      </c>
      <c r="I12" s="7" t="s">
        <v>14</v>
      </c>
      <c r="J12" s="11"/>
      <c r="L12" s="8"/>
    </row>
    <row r="13" spans="2:46" s="9" customFormat="1" ht="10.9" customHeight="1" x14ac:dyDescent="0.2">
      <c r="B13" s="8"/>
      <c r="L13" s="8"/>
    </row>
    <row r="14" spans="2:46" s="9" customFormat="1" ht="12" customHeight="1" x14ac:dyDescent="0.2">
      <c r="B14" s="8"/>
      <c r="D14" s="7" t="s">
        <v>15</v>
      </c>
      <c r="F14" t="s">
        <v>16</v>
      </c>
      <c r="I14" s="7" t="s">
        <v>17</v>
      </c>
      <c r="J14" s="10" t="str">
        <f>IF('[1]Rekapitulácia stavby'!AN10="","",'[1]Rekapitulácia stavby'!AN10)</f>
        <v/>
      </c>
      <c r="L14" s="8"/>
    </row>
    <row r="15" spans="2:46" s="9" customFormat="1" ht="18" customHeight="1" x14ac:dyDescent="0.2">
      <c r="B15" s="8"/>
      <c r="E15" s="10" t="str">
        <f>IF('[1]Rekapitulácia stavby'!E11="","",'[1]Rekapitulácia stavby'!E11)</f>
        <v xml:space="preserve"> </v>
      </c>
      <c r="I15" s="7" t="s">
        <v>18</v>
      </c>
      <c r="J15" s="10" t="str">
        <f>IF('[1]Rekapitulácia stavby'!AN11="","",'[1]Rekapitulácia stavby'!AN11)</f>
        <v/>
      </c>
      <c r="L15" s="8"/>
    </row>
    <row r="16" spans="2:46" s="9" customFormat="1" ht="6.95" customHeight="1" x14ac:dyDescent="0.2">
      <c r="B16" s="8"/>
      <c r="L16" s="8"/>
    </row>
    <row r="17" spans="2:12" s="9" customFormat="1" ht="12" customHeight="1" x14ac:dyDescent="0.2">
      <c r="B17" s="8"/>
      <c r="D17" s="7" t="s">
        <v>19</v>
      </c>
      <c r="I17" s="7" t="s">
        <v>17</v>
      </c>
      <c r="J17" s="10" t="str">
        <f>'[1]Rekapitulácia stavby'!AN13</f>
        <v/>
      </c>
      <c r="L17" s="8"/>
    </row>
    <row r="18" spans="2:12" s="9" customFormat="1" ht="18" customHeight="1" x14ac:dyDescent="0.2">
      <c r="B18" s="8"/>
      <c r="E18" s="119" t="str">
        <f>'[1]Rekapitulácia stavby'!E14</f>
        <v xml:space="preserve"> </v>
      </c>
      <c r="F18" s="119"/>
      <c r="G18" s="119"/>
      <c r="H18" s="119"/>
      <c r="I18" s="7" t="s">
        <v>18</v>
      </c>
      <c r="J18" s="10" t="str">
        <f>'[1]Rekapitulácia stavby'!AN14</f>
        <v/>
      </c>
      <c r="L18" s="8"/>
    </row>
    <row r="19" spans="2:12" s="9" customFormat="1" ht="6.95" customHeight="1" x14ac:dyDescent="0.2">
      <c r="B19" s="8"/>
      <c r="L19" s="8"/>
    </row>
    <row r="20" spans="2:12" s="9" customFormat="1" ht="12" customHeight="1" x14ac:dyDescent="0.2">
      <c r="B20" s="8"/>
      <c r="D20" s="7" t="s">
        <v>20</v>
      </c>
      <c r="F20"/>
      <c r="I20" s="7" t="s">
        <v>17</v>
      </c>
      <c r="J20" s="10" t="str">
        <f>IF('[1]Rekapitulácia stavby'!AN16="","",'[1]Rekapitulácia stavby'!AN16)</f>
        <v/>
      </c>
      <c r="L20" s="8"/>
    </row>
    <row r="21" spans="2:12" s="9" customFormat="1" ht="18" customHeight="1" x14ac:dyDescent="0.2">
      <c r="B21" s="8"/>
      <c r="E21" s="10" t="str">
        <f>IF('[1]Rekapitulácia stavby'!E17="","",'[1]Rekapitulácia stavby'!E17)</f>
        <v xml:space="preserve"> </v>
      </c>
      <c r="I21" s="7" t="s">
        <v>18</v>
      </c>
      <c r="J21" s="10" t="str">
        <f>IF('[1]Rekapitulácia stavby'!AN17="","",'[1]Rekapitulácia stavby'!AN17)</f>
        <v/>
      </c>
      <c r="L21" s="8"/>
    </row>
    <row r="22" spans="2:12" s="9" customFormat="1" ht="6.95" customHeight="1" x14ac:dyDescent="0.2">
      <c r="B22" s="8"/>
      <c r="L22" s="8"/>
    </row>
    <row r="23" spans="2:12" s="9" customFormat="1" ht="12" customHeight="1" x14ac:dyDescent="0.2">
      <c r="B23" s="8"/>
      <c r="D23" s="7" t="s">
        <v>21</v>
      </c>
      <c r="I23" s="7" t="s">
        <v>17</v>
      </c>
      <c r="J23" s="10" t="str">
        <f>IF('[1]Rekapitulácia stavby'!AN19="","",'[1]Rekapitulácia stavby'!AN19)</f>
        <v/>
      </c>
      <c r="L23" s="8"/>
    </row>
    <row r="24" spans="2:12" s="9" customFormat="1" ht="18" customHeight="1" x14ac:dyDescent="0.2">
      <c r="B24" s="8"/>
      <c r="E24" s="10" t="str">
        <f>IF('[1]Rekapitulácia stavby'!E20="","",'[1]Rekapitulácia stavby'!E20)</f>
        <v xml:space="preserve"> </v>
      </c>
      <c r="I24" s="7" t="s">
        <v>18</v>
      </c>
      <c r="J24" s="10" t="str">
        <f>IF('[1]Rekapitulácia stavby'!AN20="","",'[1]Rekapitulácia stavby'!AN20)</f>
        <v/>
      </c>
      <c r="L24" s="8"/>
    </row>
    <row r="25" spans="2:12" s="9" customFormat="1" ht="6.95" customHeight="1" x14ac:dyDescent="0.2">
      <c r="B25" s="8"/>
      <c r="L25" s="8"/>
    </row>
    <row r="26" spans="2:12" s="9" customFormat="1" ht="12" customHeight="1" x14ac:dyDescent="0.2">
      <c r="B26" s="8"/>
      <c r="D26" s="7" t="s">
        <v>22</v>
      </c>
      <c r="L26" s="8"/>
    </row>
    <row r="27" spans="2:12" s="13" customFormat="1" ht="16.5" customHeight="1" x14ac:dyDescent="0.2">
      <c r="B27" s="12"/>
      <c r="E27" s="120" t="s">
        <v>10</v>
      </c>
      <c r="F27" s="120"/>
      <c r="G27" s="120"/>
      <c r="H27" s="120"/>
      <c r="L27" s="12"/>
    </row>
    <row r="28" spans="2:12" s="9" customFormat="1" ht="6.95" customHeight="1" x14ac:dyDescent="0.2">
      <c r="B28" s="8"/>
      <c r="L28" s="8"/>
    </row>
    <row r="29" spans="2:12" s="9" customFormat="1" ht="6.95" customHeight="1" x14ac:dyDescent="0.2">
      <c r="B29" s="8"/>
      <c r="D29" s="15"/>
      <c r="E29" s="15"/>
      <c r="F29" s="15"/>
      <c r="G29" s="15"/>
      <c r="H29" s="15"/>
      <c r="I29" s="15"/>
      <c r="J29" s="15"/>
      <c r="K29" s="15"/>
      <c r="L29" s="8"/>
    </row>
    <row r="30" spans="2:12" s="9" customFormat="1" ht="25.35" customHeight="1" x14ac:dyDescent="0.2">
      <c r="B30" s="8"/>
      <c r="D30" s="16" t="s">
        <v>23</v>
      </c>
      <c r="J30" s="17">
        <f>ROUND(J126, 2)</f>
        <v>0</v>
      </c>
      <c r="L30" s="8"/>
    </row>
    <row r="31" spans="2:12" s="9" customFormat="1" ht="6.95" customHeight="1" x14ac:dyDescent="0.2">
      <c r="B31" s="8"/>
      <c r="D31" s="15"/>
      <c r="E31" s="15"/>
      <c r="F31" s="15"/>
      <c r="G31" s="15"/>
      <c r="H31" s="15"/>
      <c r="I31" s="15"/>
      <c r="J31" s="15"/>
      <c r="K31" s="15"/>
      <c r="L31" s="8"/>
    </row>
    <row r="32" spans="2:12" s="9" customFormat="1" ht="14.45" customHeight="1" x14ac:dyDescent="0.2">
      <c r="B32" s="8"/>
      <c r="D32" s="9" t="s">
        <v>24</v>
      </c>
      <c r="F32" s="18"/>
      <c r="I32" s="18"/>
      <c r="J32" s="18">
        <f>SUM(J30*0.2)</f>
        <v>0</v>
      </c>
      <c r="L32" s="8"/>
    </row>
    <row r="33" spans="2:12" s="9" customFormat="1" ht="14.45" customHeight="1" x14ac:dyDescent="0.2">
      <c r="B33" s="8"/>
      <c r="D33" s="19"/>
      <c r="E33" s="7"/>
      <c r="F33" s="20"/>
      <c r="I33" s="21"/>
      <c r="J33" s="20"/>
      <c r="L33" s="8"/>
    </row>
    <row r="34" spans="2:12" s="9" customFormat="1" ht="14.45" customHeight="1" x14ac:dyDescent="0.2">
      <c r="B34" s="8"/>
      <c r="E34" s="7"/>
      <c r="F34" s="20"/>
      <c r="I34" s="21"/>
      <c r="J34" s="20"/>
      <c r="L34" s="8"/>
    </row>
    <row r="35" spans="2:12" s="9" customFormat="1" ht="14.45" hidden="1" customHeight="1" x14ac:dyDescent="0.2">
      <c r="B35" s="8"/>
      <c r="E35" s="7" t="s">
        <v>25</v>
      </c>
      <c r="F35" s="20">
        <f>ROUND((SUM(BG126:BG156)),  2)</f>
        <v>0</v>
      </c>
      <c r="I35" s="21">
        <v>0.2</v>
      </c>
      <c r="J35" s="20">
        <f>0</f>
        <v>0</v>
      </c>
      <c r="L35" s="8"/>
    </row>
    <row r="36" spans="2:12" s="9" customFormat="1" ht="14.45" hidden="1" customHeight="1" x14ac:dyDescent="0.2">
      <c r="B36" s="8"/>
      <c r="E36" s="7" t="s">
        <v>26</v>
      </c>
      <c r="F36" s="20">
        <f>ROUND((SUM(BH126:BH156)),  2)</f>
        <v>0</v>
      </c>
      <c r="I36" s="21">
        <v>0.2</v>
      </c>
      <c r="J36" s="20">
        <f>0</f>
        <v>0</v>
      </c>
      <c r="L36" s="8"/>
    </row>
    <row r="37" spans="2:12" s="9" customFormat="1" ht="14.45" hidden="1" customHeight="1" x14ac:dyDescent="0.2">
      <c r="B37" s="8"/>
      <c r="E37" s="7" t="s">
        <v>27</v>
      </c>
      <c r="F37" s="20">
        <f>ROUND((SUM(BI126:BI156)),  2)</f>
        <v>0</v>
      </c>
      <c r="I37" s="21">
        <v>0</v>
      </c>
      <c r="J37" s="20">
        <f>0</f>
        <v>0</v>
      </c>
      <c r="L37" s="8"/>
    </row>
    <row r="38" spans="2:12" s="9" customFormat="1" ht="6.95" customHeight="1" x14ac:dyDescent="0.2">
      <c r="B38" s="8"/>
      <c r="L38" s="8"/>
    </row>
    <row r="39" spans="2:12" s="9" customFormat="1" ht="25.35" customHeight="1" x14ac:dyDescent="0.2">
      <c r="B39" s="8"/>
      <c r="C39" s="22"/>
      <c r="D39" s="23" t="s">
        <v>28</v>
      </c>
      <c r="E39" s="24"/>
      <c r="F39" s="24"/>
      <c r="G39" s="25" t="s">
        <v>29</v>
      </c>
      <c r="H39" s="26" t="s">
        <v>30</v>
      </c>
      <c r="I39" s="24"/>
      <c r="J39" s="27">
        <f>SUM(J30:J37)</f>
        <v>0</v>
      </c>
      <c r="K39" s="28"/>
      <c r="L39" s="8"/>
    </row>
    <row r="40" spans="2:12" s="9" customFormat="1" ht="14.45" customHeight="1" x14ac:dyDescent="0.2">
      <c r="B40" s="8"/>
      <c r="L40" s="8"/>
    </row>
    <row r="41" spans="2:12" ht="14.45" customHeight="1" x14ac:dyDescent="0.2">
      <c r="B41" s="4"/>
      <c r="L41" s="4"/>
    </row>
    <row r="42" spans="2:12" ht="14.45" customHeight="1" x14ac:dyDescent="0.2">
      <c r="B42" s="4"/>
      <c r="L42" s="4"/>
    </row>
    <row r="43" spans="2:12" ht="14.45" customHeight="1" x14ac:dyDescent="0.2">
      <c r="B43" s="4"/>
      <c r="L43" s="4"/>
    </row>
    <row r="44" spans="2:12" ht="14.45" customHeight="1" x14ac:dyDescent="0.2">
      <c r="B44" s="4"/>
      <c r="L44" s="4"/>
    </row>
    <row r="45" spans="2:12" ht="14.45" customHeight="1" x14ac:dyDescent="0.2">
      <c r="B45" s="4"/>
      <c r="L45" s="4"/>
    </row>
    <row r="46" spans="2:12" ht="14.45" customHeight="1" x14ac:dyDescent="0.2">
      <c r="B46" s="4"/>
      <c r="L46" s="4"/>
    </row>
    <row r="47" spans="2:12" ht="14.45" customHeight="1" x14ac:dyDescent="0.2">
      <c r="B47" s="4"/>
      <c r="L47" s="4"/>
    </row>
    <row r="48" spans="2:12" ht="14.45" customHeight="1" x14ac:dyDescent="0.2">
      <c r="B48" s="4"/>
      <c r="L48" s="4"/>
    </row>
    <row r="49" spans="2:12" ht="14.45" customHeight="1" x14ac:dyDescent="0.2">
      <c r="B49" s="4"/>
      <c r="L49" s="4"/>
    </row>
    <row r="50" spans="2:12" s="9" customFormat="1" ht="14.45" customHeight="1" x14ac:dyDescent="0.2">
      <c r="B50" s="8"/>
      <c r="D50" s="29" t="s">
        <v>31</v>
      </c>
      <c r="E50" s="30"/>
      <c r="F50" s="30"/>
      <c r="G50" s="29" t="s">
        <v>32</v>
      </c>
      <c r="H50" s="30"/>
      <c r="I50" s="30"/>
      <c r="J50" s="30"/>
      <c r="K50" s="30"/>
      <c r="L50" s="8"/>
    </row>
    <row r="51" spans="2:12" x14ac:dyDescent="0.2">
      <c r="B51" s="4"/>
      <c r="L51" s="4"/>
    </row>
    <row r="52" spans="2:12" x14ac:dyDescent="0.2">
      <c r="B52" s="4"/>
      <c r="L52" s="4"/>
    </row>
    <row r="53" spans="2:12" x14ac:dyDescent="0.2">
      <c r="B53" s="4"/>
      <c r="L53" s="4"/>
    </row>
    <row r="54" spans="2:12" x14ac:dyDescent="0.2">
      <c r="B54" s="4"/>
      <c r="L54" s="4"/>
    </row>
    <row r="55" spans="2:12" x14ac:dyDescent="0.2">
      <c r="B55" s="4"/>
      <c r="L55" s="4"/>
    </row>
    <row r="56" spans="2:12" x14ac:dyDescent="0.2">
      <c r="B56" s="4"/>
      <c r="L56" s="4"/>
    </row>
    <row r="57" spans="2:12" x14ac:dyDescent="0.2">
      <c r="B57" s="4"/>
      <c r="L57" s="4"/>
    </row>
    <row r="58" spans="2:12" x14ac:dyDescent="0.2">
      <c r="B58" s="4"/>
      <c r="L58" s="4"/>
    </row>
    <row r="59" spans="2:12" x14ac:dyDescent="0.2">
      <c r="B59" s="4"/>
      <c r="L59" s="4"/>
    </row>
    <row r="60" spans="2:12" x14ac:dyDescent="0.2">
      <c r="B60" s="4"/>
      <c r="L60" s="4"/>
    </row>
    <row r="61" spans="2:12" s="9" customFormat="1" ht="12.75" x14ac:dyDescent="0.2">
      <c r="B61" s="8"/>
      <c r="D61" s="31" t="s">
        <v>33</v>
      </c>
      <c r="E61" s="32"/>
      <c r="F61" s="33" t="s">
        <v>34</v>
      </c>
      <c r="G61" s="31" t="s">
        <v>33</v>
      </c>
      <c r="H61" s="32"/>
      <c r="I61" s="32"/>
      <c r="J61" s="34" t="s">
        <v>34</v>
      </c>
      <c r="K61" s="32"/>
      <c r="L61" s="8"/>
    </row>
    <row r="62" spans="2:12" x14ac:dyDescent="0.2">
      <c r="B62" s="4"/>
      <c r="L62" s="4"/>
    </row>
    <row r="63" spans="2:12" x14ac:dyDescent="0.2">
      <c r="B63" s="4"/>
      <c r="L63" s="4"/>
    </row>
    <row r="64" spans="2:12" x14ac:dyDescent="0.2">
      <c r="B64" s="4"/>
      <c r="L64" s="4"/>
    </row>
    <row r="65" spans="2:12" s="9" customFormat="1" ht="12.75" x14ac:dyDescent="0.2">
      <c r="B65" s="8"/>
      <c r="D65" s="29" t="s">
        <v>35</v>
      </c>
      <c r="E65" s="30"/>
      <c r="F65" s="30"/>
      <c r="G65" s="29" t="s">
        <v>36</v>
      </c>
      <c r="H65" s="30"/>
      <c r="I65" s="30"/>
      <c r="J65" s="30"/>
      <c r="K65" s="30"/>
      <c r="L65" s="8"/>
    </row>
    <row r="66" spans="2:12" x14ac:dyDescent="0.2">
      <c r="B66" s="4"/>
      <c r="L66" s="4"/>
    </row>
    <row r="67" spans="2:12" x14ac:dyDescent="0.2">
      <c r="B67" s="4"/>
      <c r="L67" s="4"/>
    </row>
    <row r="68" spans="2:12" x14ac:dyDescent="0.2">
      <c r="B68" s="4"/>
      <c r="L68" s="4"/>
    </row>
    <row r="69" spans="2:12" x14ac:dyDescent="0.2">
      <c r="B69" s="4"/>
      <c r="L69" s="4"/>
    </row>
    <row r="70" spans="2:12" x14ac:dyDescent="0.2">
      <c r="B70" s="4"/>
      <c r="L70" s="4"/>
    </row>
    <row r="71" spans="2:12" x14ac:dyDescent="0.2">
      <c r="B71" s="4"/>
      <c r="L71" s="4"/>
    </row>
    <row r="72" spans="2:12" x14ac:dyDescent="0.2">
      <c r="B72" s="4"/>
      <c r="L72" s="4"/>
    </row>
    <row r="73" spans="2:12" x14ac:dyDescent="0.2">
      <c r="B73" s="4"/>
      <c r="L73" s="4"/>
    </row>
    <row r="74" spans="2:12" x14ac:dyDescent="0.2">
      <c r="B74" s="4"/>
      <c r="L74" s="4"/>
    </row>
    <row r="75" spans="2:12" x14ac:dyDescent="0.2">
      <c r="B75" s="4"/>
      <c r="L75" s="4"/>
    </row>
    <row r="76" spans="2:12" s="9" customFormat="1" ht="12.75" x14ac:dyDescent="0.2">
      <c r="B76" s="8"/>
      <c r="D76" s="31" t="s">
        <v>33</v>
      </c>
      <c r="E76" s="32"/>
      <c r="F76" s="33" t="s">
        <v>34</v>
      </c>
      <c r="G76" s="31" t="s">
        <v>33</v>
      </c>
      <c r="H76" s="32"/>
      <c r="I76" s="32"/>
      <c r="J76" s="34" t="s">
        <v>34</v>
      </c>
      <c r="K76" s="32"/>
      <c r="L76" s="8"/>
    </row>
    <row r="77" spans="2:12" s="9" customFormat="1" ht="14.45" customHeight="1" x14ac:dyDescent="0.2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8"/>
    </row>
    <row r="81" spans="2:47" s="9" customFormat="1" ht="6.95" hidden="1" customHeight="1" x14ac:dyDescent="0.2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8"/>
    </row>
    <row r="82" spans="2:47" s="9" customFormat="1" ht="24.95" hidden="1" customHeight="1" x14ac:dyDescent="0.2">
      <c r="B82" s="8"/>
      <c r="C82" s="5" t="s">
        <v>37</v>
      </c>
      <c r="L82" s="8"/>
    </row>
    <row r="83" spans="2:47" s="9" customFormat="1" ht="6.95" hidden="1" customHeight="1" x14ac:dyDescent="0.2">
      <c r="B83" s="8"/>
      <c r="L83" s="8"/>
    </row>
    <row r="84" spans="2:47" s="9" customFormat="1" ht="12" hidden="1" customHeight="1" x14ac:dyDescent="0.2">
      <c r="B84" s="8"/>
      <c r="C84" s="7" t="s">
        <v>6</v>
      </c>
      <c r="L84" s="8"/>
    </row>
    <row r="85" spans="2:47" s="9" customFormat="1" ht="23.25" hidden="1" customHeight="1" x14ac:dyDescent="0.2">
      <c r="B85" s="8"/>
      <c r="E85" s="114" t="str">
        <f>E7</f>
        <v xml:space="preserve">DOPLNENIE ZÁZEMIA INFRAŠTRUKTÚRY ŠTADIÓNA - KONTAJNER so soc. zariadením </v>
      </c>
      <c r="F85" s="115"/>
      <c r="G85" s="115"/>
      <c r="H85" s="115"/>
      <c r="L85" s="8"/>
    </row>
    <row r="86" spans="2:47" s="9" customFormat="1" ht="12" hidden="1" customHeight="1" x14ac:dyDescent="0.2">
      <c r="B86" s="8"/>
      <c r="C86" s="7" t="s">
        <v>7</v>
      </c>
      <c r="L86" s="8"/>
    </row>
    <row r="87" spans="2:47" s="9" customFormat="1" ht="16.5" hidden="1" customHeight="1" x14ac:dyDescent="0.2">
      <c r="B87" s="8"/>
      <c r="E87" s="110" t="str">
        <f>E9</f>
        <v xml:space="preserve">DOPLNENIE ZÁZEMIA FUTBALOVEJ INFRAŠTRUKTÚRY </v>
      </c>
      <c r="F87" s="111"/>
      <c r="G87" s="111"/>
      <c r="H87" s="111"/>
      <c r="L87" s="8"/>
    </row>
    <row r="88" spans="2:47" s="9" customFormat="1" ht="6.95" hidden="1" customHeight="1" x14ac:dyDescent="0.2">
      <c r="B88" s="8"/>
      <c r="L88" s="8"/>
    </row>
    <row r="89" spans="2:47" s="9" customFormat="1" ht="12" hidden="1" customHeight="1" x14ac:dyDescent="0.2">
      <c r="B89" s="8"/>
      <c r="C89" s="7" t="s">
        <v>12</v>
      </c>
      <c r="F89" s="10" t="str">
        <f>F12</f>
        <v>Banská Štiavnica</v>
      </c>
      <c r="I89" s="7" t="s">
        <v>14</v>
      </c>
      <c r="J89" s="11" t="str">
        <f>IF(J12="","",J12)</f>
        <v/>
      </c>
      <c r="L89" s="8"/>
    </row>
    <row r="90" spans="2:47" s="9" customFormat="1" ht="6.95" hidden="1" customHeight="1" x14ac:dyDescent="0.2">
      <c r="B90" s="8"/>
      <c r="L90" s="8"/>
    </row>
    <row r="91" spans="2:47" s="9" customFormat="1" ht="15.2" hidden="1" customHeight="1" x14ac:dyDescent="0.2">
      <c r="B91" s="8"/>
      <c r="C91" s="7" t="s">
        <v>15</v>
      </c>
      <c r="F91" s="10" t="str">
        <f>E15</f>
        <v xml:space="preserve"> </v>
      </c>
      <c r="I91" s="7" t="s">
        <v>20</v>
      </c>
      <c r="J91" s="14" t="str">
        <f>E21</f>
        <v xml:space="preserve"> </v>
      </c>
      <c r="L91" s="8"/>
    </row>
    <row r="92" spans="2:47" s="9" customFormat="1" ht="15.2" hidden="1" customHeight="1" x14ac:dyDescent="0.2">
      <c r="B92" s="8"/>
      <c r="C92" s="7" t="s">
        <v>19</v>
      </c>
      <c r="F92" s="10" t="str">
        <f>IF(E18="","",E18)</f>
        <v xml:space="preserve"> </v>
      </c>
      <c r="I92" s="7" t="s">
        <v>21</v>
      </c>
      <c r="J92" s="14" t="str">
        <f>E24</f>
        <v xml:space="preserve"> </v>
      </c>
      <c r="L92" s="8"/>
    </row>
    <row r="93" spans="2:47" s="9" customFormat="1" ht="10.35" hidden="1" customHeight="1" x14ac:dyDescent="0.2">
      <c r="B93" s="8"/>
      <c r="L93" s="8"/>
    </row>
    <row r="94" spans="2:47" s="9" customFormat="1" ht="29.25" hidden="1" customHeight="1" x14ac:dyDescent="0.2">
      <c r="B94" s="8"/>
      <c r="C94" s="39" t="s">
        <v>38</v>
      </c>
      <c r="D94" s="22"/>
      <c r="E94" s="22"/>
      <c r="F94" s="22"/>
      <c r="G94" s="22"/>
      <c r="H94" s="22"/>
      <c r="I94" s="22"/>
      <c r="J94" s="40" t="s">
        <v>39</v>
      </c>
      <c r="K94" s="22"/>
      <c r="L94" s="8"/>
    </row>
    <row r="95" spans="2:47" s="9" customFormat="1" ht="10.35" hidden="1" customHeight="1" x14ac:dyDescent="0.2">
      <c r="B95" s="8"/>
      <c r="L95" s="8"/>
    </row>
    <row r="96" spans="2:47" s="9" customFormat="1" ht="22.9" hidden="1" customHeight="1" x14ac:dyDescent="0.2">
      <c r="B96" s="8"/>
      <c r="C96" s="41" t="s">
        <v>40</v>
      </c>
      <c r="J96" s="17">
        <f>J126</f>
        <v>0</v>
      </c>
      <c r="L96" s="8"/>
      <c r="AU96" s="1" t="s">
        <v>41</v>
      </c>
    </row>
    <row r="97" spans="2:12" s="43" customFormat="1" ht="24.95" hidden="1" customHeight="1" x14ac:dyDescent="0.2">
      <c r="B97" s="42"/>
      <c r="D97" s="44" t="s">
        <v>42</v>
      </c>
      <c r="E97" s="45"/>
      <c r="F97" s="45"/>
      <c r="G97" s="45"/>
      <c r="H97" s="45"/>
      <c r="I97" s="45"/>
      <c r="J97" s="46">
        <f>J127</f>
        <v>0</v>
      </c>
      <c r="L97" s="42"/>
    </row>
    <row r="98" spans="2:12" s="48" customFormat="1" ht="19.899999999999999" hidden="1" customHeight="1" x14ac:dyDescent="0.2">
      <c r="B98" s="47"/>
      <c r="D98" s="49" t="s">
        <v>43</v>
      </c>
      <c r="E98" s="50"/>
      <c r="F98" s="50"/>
      <c r="G98" s="50"/>
      <c r="H98" s="50"/>
      <c r="I98" s="50"/>
      <c r="J98" s="51">
        <f>J128</f>
        <v>0</v>
      </c>
      <c r="L98" s="47"/>
    </row>
    <row r="99" spans="2:12" s="48" customFormat="1" ht="19.899999999999999" hidden="1" customHeight="1" x14ac:dyDescent="0.2">
      <c r="B99" s="47"/>
      <c r="D99" s="49" t="s">
        <v>44</v>
      </c>
      <c r="E99" s="50"/>
      <c r="F99" s="50"/>
      <c r="G99" s="50"/>
      <c r="H99" s="50"/>
      <c r="I99" s="50"/>
      <c r="J99" s="51">
        <f>J132</f>
        <v>0</v>
      </c>
      <c r="L99" s="47"/>
    </row>
    <row r="100" spans="2:12" s="48" customFormat="1" ht="19.899999999999999" hidden="1" customHeight="1" x14ac:dyDescent="0.2">
      <c r="B100" s="47"/>
      <c r="D100" s="49" t="s">
        <v>45</v>
      </c>
      <c r="E100" s="50"/>
      <c r="F100" s="50"/>
      <c r="G100" s="50"/>
      <c r="H100" s="50"/>
      <c r="I100" s="50"/>
      <c r="J100" s="51">
        <f>J137</f>
        <v>0</v>
      </c>
      <c r="L100" s="47"/>
    </row>
    <row r="101" spans="2:12" s="48" customFormat="1" ht="19.899999999999999" hidden="1" customHeight="1" x14ac:dyDescent="0.2">
      <c r="B101" s="47"/>
      <c r="D101" s="49" t="s">
        <v>46</v>
      </c>
      <c r="E101" s="50"/>
      <c r="F101" s="50"/>
      <c r="G101" s="50"/>
      <c r="H101" s="50"/>
      <c r="I101" s="50"/>
      <c r="J101" s="51">
        <f>J139</f>
        <v>0</v>
      </c>
      <c r="L101" s="47"/>
    </row>
    <row r="102" spans="2:12" s="48" customFormat="1" ht="19.899999999999999" hidden="1" customHeight="1" x14ac:dyDescent="0.2">
      <c r="B102" s="47"/>
      <c r="D102" s="49" t="s">
        <v>47</v>
      </c>
      <c r="E102" s="50"/>
      <c r="F102" s="50"/>
      <c r="G102" s="50"/>
      <c r="H102" s="50"/>
      <c r="I102" s="50"/>
      <c r="J102" s="51">
        <f>J143</f>
        <v>0</v>
      </c>
      <c r="L102" s="47"/>
    </row>
    <row r="103" spans="2:12" s="48" customFormat="1" ht="19.899999999999999" hidden="1" customHeight="1" x14ac:dyDescent="0.2">
      <c r="B103" s="47"/>
      <c r="D103" s="49" t="s">
        <v>48</v>
      </c>
      <c r="E103" s="50"/>
      <c r="F103" s="50"/>
      <c r="G103" s="50"/>
      <c r="H103" s="50"/>
      <c r="I103" s="50"/>
      <c r="J103" s="51">
        <f>J148</f>
        <v>0</v>
      </c>
      <c r="L103" s="47"/>
    </row>
    <row r="104" spans="2:12" s="43" customFormat="1" ht="24.95" hidden="1" customHeight="1" x14ac:dyDescent="0.2">
      <c r="B104" s="42"/>
      <c r="D104" s="44" t="s">
        <v>49</v>
      </c>
      <c r="E104" s="45"/>
      <c r="F104" s="45"/>
      <c r="G104" s="45"/>
      <c r="H104" s="45"/>
      <c r="I104" s="45"/>
      <c r="J104" s="46">
        <f>J150</f>
        <v>0</v>
      </c>
      <c r="L104" s="42"/>
    </row>
    <row r="105" spans="2:12" s="48" customFormat="1" ht="19.899999999999999" hidden="1" customHeight="1" x14ac:dyDescent="0.2">
      <c r="B105" s="47"/>
      <c r="D105" s="49" t="s">
        <v>50</v>
      </c>
      <c r="E105" s="50"/>
      <c r="F105" s="50"/>
      <c r="G105" s="50"/>
      <c r="H105" s="50"/>
      <c r="I105" s="50"/>
      <c r="J105" s="51">
        <f>J151</f>
        <v>0</v>
      </c>
      <c r="L105" s="47"/>
    </row>
    <row r="106" spans="2:12" s="43" customFormat="1" ht="24.95" hidden="1" customHeight="1" x14ac:dyDescent="0.2">
      <c r="B106" s="42"/>
      <c r="D106" s="44" t="s">
        <v>51</v>
      </c>
      <c r="E106" s="45"/>
      <c r="F106" s="45"/>
      <c r="G106" s="45"/>
      <c r="H106" s="45"/>
      <c r="I106" s="45"/>
      <c r="J106" s="46">
        <f>J155</f>
        <v>0</v>
      </c>
      <c r="L106" s="42"/>
    </row>
    <row r="107" spans="2:12" s="9" customFormat="1" ht="21.75" hidden="1" customHeight="1" x14ac:dyDescent="0.2">
      <c r="B107" s="8"/>
      <c r="L107" s="8"/>
    </row>
    <row r="108" spans="2:12" s="9" customFormat="1" ht="6.95" hidden="1" customHeight="1" x14ac:dyDescent="0.2"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8"/>
    </row>
    <row r="109" spans="2:12" hidden="1" x14ac:dyDescent="0.2"/>
    <row r="110" spans="2:12" hidden="1" x14ac:dyDescent="0.2"/>
    <row r="111" spans="2:12" hidden="1" x14ac:dyDescent="0.2"/>
    <row r="112" spans="2:12" s="9" customFormat="1" ht="6.95" customHeight="1" x14ac:dyDescent="0.2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8"/>
    </row>
    <row r="113" spans="2:63" s="9" customFormat="1" ht="24.95" customHeight="1" x14ac:dyDescent="0.2">
      <c r="B113" s="8"/>
      <c r="C113" s="5" t="s">
        <v>52</v>
      </c>
      <c r="L113" s="8"/>
    </row>
    <row r="114" spans="2:63" s="9" customFormat="1" ht="6.95" customHeight="1" x14ac:dyDescent="0.2">
      <c r="B114" s="8"/>
      <c r="L114" s="8"/>
    </row>
    <row r="115" spans="2:63" s="9" customFormat="1" ht="12" customHeight="1" x14ac:dyDescent="0.2">
      <c r="B115" s="8"/>
      <c r="C115" s="7" t="s">
        <v>6</v>
      </c>
      <c r="L115" s="8"/>
      <c r="V115" s="112"/>
      <c r="W115" s="113"/>
      <c r="X115" s="113"/>
      <c r="Y115" s="113"/>
    </row>
    <row r="116" spans="2:63" s="9" customFormat="1" ht="23.25" customHeight="1" x14ac:dyDescent="0.2">
      <c r="B116" s="8"/>
      <c r="E116" s="114" t="str">
        <f>E7</f>
        <v xml:space="preserve">DOPLNENIE ZÁZEMIA INFRAŠTRUKTÚRY ŠTADIÓNA - KONTAJNER so soc. zariadením </v>
      </c>
      <c r="F116" s="115"/>
      <c r="G116" s="115"/>
      <c r="H116" s="115"/>
      <c r="L116" s="8"/>
    </row>
    <row r="117" spans="2:63" s="9" customFormat="1" ht="12" customHeight="1" x14ac:dyDescent="0.2">
      <c r="B117" s="8"/>
      <c r="C117" s="7" t="s">
        <v>7</v>
      </c>
      <c r="L117" s="8"/>
    </row>
    <row r="118" spans="2:63" s="9" customFormat="1" ht="16.5" customHeight="1" x14ac:dyDescent="0.2">
      <c r="B118" s="8"/>
      <c r="E118" s="110" t="s">
        <v>8</v>
      </c>
      <c r="F118" s="116"/>
      <c r="G118" s="116"/>
      <c r="H118" s="116"/>
      <c r="L118" s="8"/>
    </row>
    <row r="119" spans="2:63" s="9" customFormat="1" ht="6.95" customHeight="1" x14ac:dyDescent="0.2">
      <c r="B119" s="8"/>
      <c r="L119" s="8"/>
    </row>
    <row r="120" spans="2:63" s="9" customFormat="1" ht="12" customHeight="1" x14ac:dyDescent="0.2">
      <c r="B120" s="8"/>
      <c r="C120" s="7" t="s">
        <v>12</v>
      </c>
      <c r="F120" s="10" t="str">
        <f>F12</f>
        <v>Banská Štiavnica</v>
      </c>
      <c r="I120" s="7" t="s">
        <v>148</v>
      </c>
      <c r="J120" s="11" t="str">
        <f>IF(J12="","",J12)</f>
        <v/>
      </c>
      <c r="L120" s="8"/>
    </row>
    <row r="121" spans="2:63" s="9" customFormat="1" ht="6.95" customHeight="1" x14ac:dyDescent="0.2">
      <c r="B121" s="8"/>
      <c r="L121" s="8"/>
    </row>
    <row r="122" spans="2:63" s="9" customFormat="1" ht="15.2" customHeight="1" x14ac:dyDescent="0.2">
      <c r="B122" s="8"/>
      <c r="C122" s="7" t="s">
        <v>15</v>
      </c>
      <c r="F122" s="10" t="str">
        <f>E15</f>
        <v xml:space="preserve"> </v>
      </c>
      <c r="I122" s="7" t="s">
        <v>20</v>
      </c>
      <c r="J122" s="14" t="str">
        <f>E21</f>
        <v xml:space="preserve"> </v>
      </c>
      <c r="L122" s="8"/>
    </row>
    <row r="123" spans="2:63" s="9" customFormat="1" ht="12.75" x14ac:dyDescent="0.2">
      <c r="B123" s="8"/>
      <c r="C123" s="7" t="s">
        <v>19</v>
      </c>
      <c r="F123" s="10" t="str">
        <f>IF(E18="","",E18)</f>
        <v xml:space="preserve"> </v>
      </c>
      <c r="I123" s="7" t="s">
        <v>21</v>
      </c>
      <c r="J123" s="14"/>
      <c r="L123" s="8"/>
    </row>
    <row r="124" spans="2:63" s="9" customFormat="1" ht="10.35" customHeight="1" x14ac:dyDescent="0.2">
      <c r="B124" s="8"/>
      <c r="L124" s="8"/>
    </row>
    <row r="125" spans="2:63" s="60" customFormat="1" ht="29.25" customHeight="1" x14ac:dyDescent="0.2">
      <c r="B125" s="52"/>
      <c r="C125" s="53" t="s">
        <v>53</v>
      </c>
      <c r="D125" s="54" t="s">
        <v>54</v>
      </c>
      <c r="E125" s="54" t="s">
        <v>55</v>
      </c>
      <c r="F125" s="54" t="s">
        <v>56</v>
      </c>
      <c r="G125" s="54" t="s">
        <v>57</v>
      </c>
      <c r="H125" s="54" t="s">
        <v>58</v>
      </c>
      <c r="I125" s="54" t="s">
        <v>59</v>
      </c>
      <c r="J125" s="55" t="s">
        <v>39</v>
      </c>
      <c r="K125" s="56" t="s">
        <v>60</v>
      </c>
      <c r="L125" s="52"/>
      <c r="M125" s="57" t="s">
        <v>10</v>
      </c>
      <c r="N125" s="58"/>
      <c r="O125" s="58" t="s">
        <v>61</v>
      </c>
      <c r="P125" s="58" t="s">
        <v>62</v>
      </c>
      <c r="Q125" s="58" t="s">
        <v>63</v>
      </c>
      <c r="R125" s="58" t="s">
        <v>64</v>
      </c>
      <c r="S125" s="58" t="s">
        <v>65</v>
      </c>
      <c r="T125" s="59" t="s">
        <v>66</v>
      </c>
    </row>
    <row r="126" spans="2:63" s="9" customFormat="1" ht="22.9" customHeight="1" x14ac:dyDescent="0.25">
      <c r="B126" s="8"/>
      <c r="C126" s="61" t="s">
        <v>40</v>
      </c>
      <c r="J126" s="62">
        <f>SUM(J127+J150+J155)</f>
        <v>0</v>
      </c>
      <c r="L126" s="8"/>
      <c r="M126" s="63"/>
      <c r="N126" s="15"/>
      <c r="O126" s="15"/>
      <c r="P126" s="64">
        <f>P127+P150+P155</f>
        <v>95.672619999999981</v>
      </c>
      <c r="Q126" s="15"/>
      <c r="R126" s="64">
        <f>R127+R150+R155</f>
        <v>130.48287980000001</v>
      </c>
      <c r="S126" s="15"/>
      <c r="T126" s="65">
        <f>T127+T150+T155</f>
        <v>0</v>
      </c>
      <c r="AT126" s="1" t="s">
        <v>67</v>
      </c>
      <c r="AU126" s="1" t="s">
        <v>41</v>
      </c>
      <c r="BK126" s="66">
        <f>BK127+BK150+BK155</f>
        <v>0</v>
      </c>
    </row>
    <row r="127" spans="2:63" s="68" customFormat="1" ht="25.9" customHeight="1" x14ac:dyDescent="0.2">
      <c r="B127" s="67"/>
      <c r="D127" s="69" t="s">
        <v>67</v>
      </c>
      <c r="E127" s="70" t="s">
        <v>68</v>
      </c>
      <c r="F127" s="70" t="s">
        <v>69</v>
      </c>
      <c r="J127" s="71">
        <f>SUM(J128+J132+J137+J139+J143+J148)</f>
        <v>0</v>
      </c>
      <c r="L127" s="67"/>
      <c r="M127" s="72"/>
      <c r="P127" s="73">
        <f>P128+P132+P137+P139+P143+P148</f>
        <v>95.672619999999981</v>
      </c>
      <c r="R127" s="73">
        <f>R128+R132+R137+R139+R143+R148</f>
        <v>130.48287980000001</v>
      </c>
      <c r="T127" s="74">
        <f>T128+T132+T137+T139+T143+T148</f>
        <v>0</v>
      </c>
      <c r="AR127" s="69" t="s">
        <v>70</v>
      </c>
      <c r="AT127" s="75" t="s">
        <v>67</v>
      </c>
      <c r="AU127" s="75" t="s">
        <v>2</v>
      </c>
      <c r="AY127" s="69" t="s">
        <v>71</v>
      </c>
      <c r="BK127" s="76">
        <f>BK128+BK132+BK137+BK139+BK143+BK148</f>
        <v>0</v>
      </c>
    </row>
    <row r="128" spans="2:63" s="68" customFormat="1" ht="22.9" customHeight="1" x14ac:dyDescent="0.2">
      <c r="B128" s="67"/>
      <c r="D128" s="69" t="s">
        <v>67</v>
      </c>
      <c r="E128" s="77" t="s">
        <v>70</v>
      </c>
      <c r="F128" s="77" t="s">
        <v>72</v>
      </c>
      <c r="J128" s="78">
        <f>SUM(J129:J131)</f>
        <v>0</v>
      </c>
      <c r="L128" s="67"/>
      <c r="M128" s="72"/>
      <c r="P128" s="73">
        <f>SUM(P129:P131)</f>
        <v>34.656799999999997</v>
      </c>
      <c r="R128" s="73">
        <f>SUM(R129:R131)</f>
        <v>0</v>
      </c>
      <c r="T128" s="74">
        <f>SUM(T129:T131)</f>
        <v>0</v>
      </c>
      <c r="AR128" s="69" t="s">
        <v>70</v>
      </c>
      <c r="AT128" s="75" t="s">
        <v>67</v>
      </c>
      <c r="AU128" s="75" t="s">
        <v>70</v>
      </c>
      <c r="AY128" s="69" t="s">
        <v>71</v>
      </c>
      <c r="BK128" s="76">
        <f>SUM(BK129:BK131)</f>
        <v>0</v>
      </c>
    </row>
    <row r="129" spans="2:65" s="9" customFormat="1" ht="24.2" customHeight="1" x14ac:dyDescent="0.2">
      <c r="B129" s="79"/>
      <c r="C129" s="80" t="s">
        <v>70</v>
      </c>
      <c r="D129" s="80" t="s">
        <v>73</v>
      </c>
      <c r="E129" s="81" t="s">
        <v>74</v>
      </c>
      <c r="F129" s="82" t="s">
        <v>75</v>
      </c>
      <c r="G129" s="83" t="s">
        <v>76</v>
      </c>
      <c r="H129" s="84">
        <f>59+2.45*6</f>
        <v>73.7</v>
      </c>
      <c r="I129" s="84"/>
      <c r="J129" s="84">
        <f>ROUND(I129*H129,3)</f>
        <v>0</v>
      </c>
      <c r="K129" s="85"/>
      <c r="L129" s="8"/>
      <c r="M129" s="86" t="s">
        <v>10</v>
      </c>
      <c r="N129" s="87"/>
      <c r="O129" s="88">
        <v>1.2E-2</v>
      </c>
      <c r="P129" s="88">
        <f>O129*H129</f>
        <v>0.88440000000000007</v>
      </c>
      <c r="Q129" s="88">
        <v>0</v>
      </c>
      <c r="R129" s="88">
        <f>Q129*H129</f>
        <v>0</v>
      </c>
      <c r="S129" s="88">
        <v>0</v>
      </c>
      <c r="T129" s="89">
        <f>S129*H129</f>
        <v>0</v>
      </c>
      <c r="AR129" s="90" t="s">
        <v>77</v>
      </c>
      <c r="AT129" s="90" t="s">
        <v>73</v>
      </c>
      <c r="AU129" s="90" t="s">
        <v>78</v>
      </c>
      <c r="AY129" s="1" t="s">
        <v>71</v>
      </c>
      <c r="BE129" s="91">
        <f>IF(N129="základná",J129,0)</f>
        <v>0</v>
      </c>
      <c r="BF129" s="91">
        <f>IF(N129="znížená",J129,0)</f>
        <v>0</v>
      </c>
      <c r="BG129" s="91">
        <f>IF(N129="zákl. prenesená",J129,0)</f>
        <v>0</v>
      </c>
      <c r="BH129" s="91">
        <f>IF(N129="zníž. prenesená",J129,0)</f>
        <v>0</v>
      </c>
      <c r="BI129" s="91">
        <f>IF(N129="nulová",J129,0)</f>
        <v>0</v>
      </c>
      <c r="BJ129" s="1" t="s">
        <v>78</v>
      </c>
      <c r="BK129" s="92">
        <f>ROUND(I129*H129,3)</f>
        <v>0</v>
      </c>
      <c r="BL129" s="1" t="s">
        <v>77</v>
      </c>
      <c r="BM129" s="90" t="s">
        <v>79</v>
      </c>
    </row>
    <row r="130" spans="2:65" s="9" customFormat="1" ht="14.45" customHeight="1" x14ac:dyDescent="0.2">
      <c r="B130" s="79"/>
      <c r="C130" s="80">
        <v>2</v>
      </c>
      <c r="D130" s="80" t="s">
        <v>73</v>
      </c>
      <c r="E130" s="81" t="s">
        <v>80</v>
      </c>
      <c r="F130" s="93" t="s">
        <v>81</v>
      </c>
      <c r="G130" s="83" t="s">
        <v>82</v>
      </c>
      <c r="H130" s="84">
        <f>10*0.3*0.8</f>
        <v>2.4000000000000004</v>
      </c>
      <c r="I130" s="84"/>
      <c r="J130" s="84">
        <f>ROUND(I130*H130,3)</f>
        <v>0</v>
      </c>
      <c r="K130" s="85"/>
      <c r="L130" s="8"/>
      <c r="M130" s="86" t="s">
        <v>10</v>
      </c>
      <c r="N130" s="87"/>
      <c r="O130" s="88">
        <v>1.3009999999999999</v>
      </c>
      <c r="P130" s="88">
        <f>O130*H130</f>
        <v>3.1224000000000003</v>
      </c>
      <c r="Q130" s="88">
        <v>0</v>
      </c>
      <c r="R130" s="88">
        <f>Q130*H130</f>
        <v>0</v>
      </c>
      <c r="S130" s="88">
        <v>0</v>
      </c>
      <c r="T130" s="89">
        <f>S130*H130</f>
        <v>0</v>
      </c>
      <c r="AR130" s="90" t="s">
        <v>77</v>
      </c>
      <c r="AT130" s="90" t="s">
        <v>73</v>
      </c>
      <c r="AU130" s="90" t="s">
        <v>78</v>
      </c>
      <c r="AY130" s="1" t="s">
        <v>71</v>
      </c>
      <c r="BE130" s="91">
        <f>IF(N130="základná",J130,0)</f>
        <v>0</v>
      </c>
      <c r="BF130" s="91">
        <f>IF(N130="znížená",J130,0)</f>
        <v>0</v>
      </c>
      <c r="BG130" s="91">
        <f>IF(N130="zákl. prenesená",J130,0)</f>
        <v>0</v>
      </c>
      <c r="BH130" s="91">
        <f>IF(N130="zníž. prenesená",J130,0)</f>
        <v>0</v>
      </c>
      <c r="BI130" s="91">
        <f>IF(N130="nulová",J130,0)</f>
        <v>0</v>
      </c>
      <c r="BJ130" s="1" t="s">
        <v>78</v>
      </c>
      <c r="BK130" s="92">
        <f>ROUND(I130*H130,3)</f>
        <v>0</v>
      </c>
      <c r="BL130" s="1" t="s">
        <v>77</v>
      </c>
      <c r="BM130" s="90" t="s">
        <v>83</v>
      </c>
    </row>
    <row r="131" spans="2:65" s="9" customFormat="1" ht="37.9" customHeight="1" x14ac:dyDescent="0.2">
      <c r="B131" s="79"/>
      <c r="C131" s="80">
        <v>3</v>
      </c>
      <c r="D131" s="80" t="s">
        <v>73</v>
      </c>
      <c r="E131" s="81" t="s">
        <v>84</v>
      </c>
      <c r="F131" s="93" t="s">
        <v>85</v>
      </c>
      <c r="G131" s="83" t="s">
        <v>76</v>
      </c>
      <c r="H131" s="84">
        <v>50</v>
      </c>
      <c r="I131" s="84"/>
      <c r="J131" s="84">
        <f>ROUND(I131*H131,3)</f>
        <v>0</v>
      </c>
      <c r="K131" s="85"/>
      <c r="L131" s="8"/>
      <c r="M131" s="86" t="s">
        <v>10</v>
      </c>
      <c r="N131" s="87"/>
      <c r="O131" s="88">
        <v>0.61299999999999999</v>
      </c>
      <c r="P131" s="88">
        <f>O131*H131</f>
        <v>30.65</v>
      </c>
      <c r="Q131" s="88">
        <v>0</v>
      </c>
      <c r="R131" s="88">
        <f>Q131*H131</f>
        <v>0</v>
      </c>
      <c r="S131" s="88">
        <v>0</v>
      </c>
      <c r="T131" s="89">
        <f>S131*H131</f>
        <v>0</v>
      </c>
      <c r="AR131" s="90" t="s">
        <v>77</v>
      </c>
      <c r="AT131" s="90" t="s">
        <v>73</v>
      </c>
      <c r="AU131" s="90" t="s">
        <v>78</v>
      </c>
      <c r="AY131" s="1" t="s">
        <v>71</v>
      </c>
      <c r="BE131" s="91">
        <f>IF(N131="základná",J131,0)</f>
        <v>0</v>
      </c>
      <c r="BF131" s="91">
        <f>IF(N131="znížená",J131,0)</f>
        <v>0</v>
      </c>
      <c r="BG131" s="91">
        <f>IF(N131="zákl. prenesená",J131,0)</f>
        <v>0</v>
      </c>
      <c r="BH131" s="91">
        <f>IF(N131="zníž. prenesená",J131,0)</f>
        <v>0</v>
      </c>
      <c r="BI131" s="91">
        <f>IF(N131="nulová",J131,0)</f>
        <v>0</v>
      </c>
      <c r="BJ131" s="1" t="s">
        <v>78</v>
      </c>
      <c r="BK131" s="92">
        <f>ROUND(I131*H131,3)</f>
        <v>0</v>
      </c>
      <c r="BL131" s="1" t="s">
        <v>77</v>
      </c>
      <c r="BM131" s="90" t="s">
        <v>86</v>
      </c>
    </row>
    <row r="132" spans="2:65" s="68" customFormat="1" ht="22.9" customHeight="1" x14ac:dyDescent="0.2">
      <c r="B132" s="67"/>
      <c r="D132" s="69" t="s">
        <v>67</v>
      </c>
      <c r="E132" s="77" t="s">
        <v>78</v>
      </c>
      <c r="F132" s="94" t="s">
        <v>87</v>
      </c>
      <c r="H132" s="95"/>
      <c r="J132" s="78">
        <f>SUM(J133:J136)</f>
        <v>0</v>
      </c>
      <c r="L132" s="67"/>
      <c r="M132" s="72"/>
      <c r="P132" s="73">
        <f>SUM(P133:P136)</f>
        <v>54.320399999999999</v>
      </c>
      <c r="R132" s="73">
        <f>SUM(R133:R136)</f>
        <v>98.830632000000008</v>
      </c>
      <c r="T132" s="74">
        <f>SUM(T133:T136)</f>
        <v>0</v>
      </c>
      <c r="AR132" s="69" t="s">
        <v>70</v>
      </c>
      <c r="AT132" s="75" t="s">
        <v>67</v>
      </c>
      <c r="AU132" s="75" t="s">
        <v>70</v>
      </c>
      <c r="AY132" s="69" t="s">
        <v>71</v>
      </c>
      <c r="BK132" s="76">
        <f>SUM(BK133:BK136)</f>
        <v>0</v>
      </c>
    </row>
    <row r="133" spans="2:65" s="9" customFormat="1" ht="24.2" customHeight="1" x14ac:dyDescent="0.2">
      <c r="B133" s="79"/>
      <c r="C133" s="80">
        <v>4</v>
      </c>
      <c r="D133" s="80" t="s">
        <v>73</v>
      </c>
      <c r="E133" s="81" t="s">
        <v>88</v>
      </c>
      <c r="F133" s="93" t="s">
        <v>89</v>
      </c>
      <c r="G133" s="83" t="s">
        <v>76</v>
      </c>
      <c r="H133" s="84">
        <v>59</v>
      </c>
      <c r="I133" s="84"/>
      <c r="J133" s="84">
        <f>ROUND(I133*H133,3)</f>
        <v>0</v>
      </c>
      <c r="K133" s="85"/>
      <c r="L133" s="8"/>
      <c r="M133" s="86" t="s">
        <v>10</v>
      </c>
      <c r="N133" s="87"/>
      <c r="O133" s="88">
        <v>0.87</v>
      </c>
      <c r="P133" s="88">
        <f>O133*H133</f>
        <v>51.33</v>
      </c>
      <c r="Q133" s="88">
        <v>1.665</v>
      </c>
      <c r="R133" s="88">
        <f>Q133*H133</f>
        <v>98.234999999999999</v>
      </c>
      <c r="S133" s="88">
        <v>0</v>
      </c>
      <c r="T133" s="89">
        <f>S133*H133</f>
        <v>0</v>
      </c>
      <c r="AR133" s="90" t="s">
        <v>77</v>
      </c>
      <c r="AT133" s="90" t="s">
        <v>73</v>
      </c>
      <c r="AU133" s="90" t="s">
        <v>78</v>
      </c>
      <c r="AY133" s="1" t="s">
        <v>71</v>
      </c>
      <c r="BE133" s="91">
        <f>IF(N133="základná",J133,0)</f>
        <v>0</v>
      </c>
      <c r="BF133" s="91">
        <f>IF(N133="znížená",J133,0)</f>
        <v>0</v>
      </c>
      <c r="BG133" s="91">
        <f>IF(N133="zákl. prenesená",J133,0)</f>
        <v>0</v>
      </c>
      <c r="BH133" s="91">
        <f>IF(N133="zníž. prenesená",J133,0)</f>
        <v>0</v>
      </c>
      <c r="BI133" s="91">
        <f>IF(N133="nulová",J133,0)</f>
        <v>0</v>
      </c>
      <c r="BJ133" s="1" t="s">
        <v>78</v>
      </c>
      <c r="BK133" s="92">
        <f>ROUND(I133*H133,3)</f>
        <v>0</v>
      </c>
      <c r="BL133" s="1" t="s">
        <v>77</v>
      </c>
      <c r="BM133" s="90" t="s">
        <v>90</v>
      </c>
    </row>
    <row r="134" spans="2:65" s="9" customFormat="1" ht="24.2" customHeight="1" x14ac:dyDescent="0.2">
      <c r="B134" s="79"/>
      <c r="C134" s="80">
        <v>5</v>
      </c>
      <c r="D134" s="80"/>
      <c r="E134" s="81"/>
      <c r="F134" s="93" t="s">
        <v>91</v>
      </c>
      <c r="G134" s="83" t="s">
        <v>76</v>
      </c>
      <c r="H134" s="84">
        <v>59</v>
      </c>
      <c r="I134" s="84"/>
      <c r="J134" s="84">
        <f>H134*I134</f>
        <v>0</v>
      </c>
      <c r="K134" s="85"/>
      <c r="L134" s="8"/>
      <c r="M134" s="86"/>
      <c r="N134" s="87"/>
      <c r="O134" s="88"/>
      <c r="P134" s="88"/>
      <c r="Q134" s="88"/>
      <c r="R134" s="88"/>
      <c r="S134" s="88"/>
      <c r="T134" s="89"/>
      <c r="AR134" s="90"/>
      <c r="AT134" s="90"/>
      <c r="AU134" s="90"/>
      <c r="AY134" s="1"/>
      <c r="BE134" s="91"/>
      <c r="BF134" s="91"/>
      <c r="BG134" s="91"/>
      <c r="BH134" s="91"/>
      <c r="BI134" s="91"/>
      <c r="BJ134" s="1"/>
      <c r="BK134" s="92"/>
      <c r="BL134" s="1"/>
      <c r="BM134" s="90"/>
    </row>
    <row r="135" spans="2:65" s="9" customFormat="1" ht="24.2" customHeight="1" x14ac:dyDescent="0.2">
      <c r="B135" s="79"/>
      <c r="C135" s="80">
        <v>6</v>
      </c>
      <c r="D135" s="80" t="s">
        <v>73</v>
      </c>
      <c r="E135" s="81" t="s">
        <v>92</v>
      </c>
      <c r="F135" s="93" t="s">
        <v>93</v>
      </c>
      <c r="G135" s="83" t="s">
        <v>82</v>
      </c>
      <c r="H135" s="84">
        <v>2.4</v>
      </c>
      <c r="I135" s="84"/>
      <c r="J135" s="84">
        <f>ROUND(I135*H135,3)</f>
        <v>0</v>
      </c>
      <c r="K135" s="85"/>
      <c r="L135" s="8"/>
      <c r="M135" s="86" t="s">
        <v>10</v>
      </c>
      <c r="N135" s="87"/>
      <c r="O135" s="88">
        <v>7.0999999999999994E-2</v>
      </c>
      <c r="P135" s="88">
        <f>O135*H135</f>
        <v>0.17039999999999997</v>
      </c>
      <c r="Q135" s="88">
        <v>1.8000000000000001E-4</v>
      </c>
      <c r="R135" s="88">
        <f>Q135*H135</f>
        <v>4.3200000000000004E-4</v>
      </c>
      <c r="S135" s="88">
        <v>0</v>
      </c>
      <c r="T135" s="89">
        <f>S135*H135</f>
        <v>0</v>
      </c>
      <c r="AR135" s="90" t="s">
        <v>77</v>
      </c>
      <c r="AT135" s="90" t="s">
        <v>73</v>
      </c>
      <c r="AU135" s="90" t="s">
        <v>78</v>
      </c>
      <c r="AY135" s="1" t="s">
        <v>71</v>
      </c>
      <c r="BE135" s="91">
        <f>IF(N135="základná",J135,0)</f>
        <v>0</v>
      </c>
      <c r="BF135" s="91">
        <f>IF(N135="znížená",J135,0)</f>
        <v>0</v>
      </c>
      <c r="BG135" s="91">
        <f>IF(N135="zákl. prenesená",J135,0)</f>
        <v>0</v>
      </c>
      <c r="BH135" s="91">
        <f>IF(N135="zníž. prenesená",J135,0)</f>
        <v>0</v>
      </c>
      <c r="BI135" s="91">
        <f>IF(N135="nulová",J135,0)</f>
        <v>0</v>
      </c>
      <c r="BJ135" s="1" t="s">
        <v>78</v>
      </c>
      <c r="BK135" s="92">
        <f>ROUND(I135*H135,3)</f>
        <v>0</v>
      </c>
      <c r="BL135" s="1" t="s">
        <v>77</v>
      </c>
      <c r="BM135" s="90" t="s">
        <v>94</v>
      </c>
    </row>
    <row r="136" spans="2:65" s="9" customFormat="1" ht="24.2" customHeight="1" x14ac:dyDescent="0.2">
      <c r="B136" s="79"/>
      <c r="C136" s="80">
        <v>7</v>
      </c>
      <c r="D136" s="80" t="s">
        <v>73</v>
      </c>
      <c r="E136" s="81" t="s">
        <v>95</v>
      </c>
      <c r="F136" s="93" t="s">
        <v>96</v>
      </c>
      <c r="G136" s="83" t="s">
        <v>97</v>
      </c>
      <c r="H136" s="84">
        <f>10+30+20</f>
        <v>60</v>
      </c>
      <c r="I136" s="84"/>
      <c r="J136" s="84">
        <f>ROUND(I136*H136,3)</f>
        <v>0</v>
      </c>
      <c r="K136" s="85"/>
      <c r="L136" s="8"/>
      <c r="M136" s="86" t="s">
        <v>10</v>
      </c>
      <c r="N136" s="87"/>
      <c r="O136" s="88">
        <v>4.7E-2</v>
      </c>
      <c r="P136" s="88">
        <f>O136*H136</f>
        <v>2.82</v>
      </c>
      <c r="Q136" s="88">
        <v>9.92E-3</v>
      </c>
      <c r="R136" s="88">
        <f>Q136*H136</f>
        <v>0.59519999999999995</v>
      </c>
      <c r="S136" s="88">
        <v>0</v>
      </c>
      <c r="T136" s="89">
        <f>S136*H136</f>
        <v>0</v>
      </c>
      <c r="AR136" s="90" t="s">
        <v>77</v>
      </c>
      <c r="AT136" s="90" t="s">
        <v>73</v>
      </c>
      <c r="AU136" s="90" t="s">
        <v>78</v>
      </c>
      <c r="AY136" s="1" t="s">
        <v>71</v>
      </c>
      <c r="BE136" s="91">
        <f>IF(N136="základná",J136,0)</f>
        <v>0</v>
      </c>
      <c r="BF136" s="91">
        <f>IF(N136="znížená",J136,0)</f>
        <v>0</v>
      </c>
      <c r="BG136" s="91">
        <f>IF(N136="zákl. prenesená",J136,0)</f>
        <v>0</v>
      </c>
      <c r="BH136" s="91">
        <f>IF(N136="zníž. prenesená",J136,0)</f>
        <v>0</v>
      </c>
      <c r="BI136" s="91">
        <f>IF(N136="nulová",J136,0)</f>
        <v>0</v>
      </c>
      <c r="BJ136" s="1" t="s">
        <v>78</v>
      </c>
      <c r="BK136" s="92">
        <f>ROUND(I136*H136,3)</f>
        <v>0</v>
      </c>
      <c r="BL136" s="1" t="s">
        <v>77</v>
      </c>
      <c r="BM136" s="90" t="s">
        <v>98</v>
      </c>
    </row>
    <row r="137" spans="2:65" s="68" customFormat="1" ht="22.9" customHeight="1" x14ac:dyDescent="0.2">
      <c r="B137" s="67"/>
      <c r="D137" s="69" t="s">
        <v>67</v>
      </c>
      <c r="E137" s="77">
        <v>3</v>
      </c>
      <c r="F137" s="96" t="s">
        <v>99</v>
      </c>
      <c r="J137" s="78">
        <f>SUM(J138)</f>
        <v>0</v>
      </c>
      <c r="L137" s="67"/>
      <c r="M137" s="72"/>
      <c r="P137" s="73">
        <f>SUM(P138:P138)</f>
        <v>1.603</v>
      </c>
      <c r="R137" s="73">
        <f>SUM(R138:R138)</f>
        <v>1.8907700000000001</v>
      </c>
      <c r="T137" s="74">
        <f>SUM(T138:T138)</f>
        <v>0</v>
      </c>
      <c r="V137" s="68" t="s">
        <v>100</v>
      </c>
      <c r="AR137" s="69" t="s">
        <v>70</v>
      </c>
      <c r="AT137" s="75" t="s">
        <v>67</v>
      </c>
      <c r="AU137" s="75" t="s">
        <v>70</v>
      </c>
      <c r="AY137" s="69" t="s">
        <v>71</v>
      </c>
      <c r="BK137" s="76">
        <f>SUM(BK138:BK138)</f>
        <v>0</v>
      </c>
    </row>
    <row r="138" spans="2:65" s="9" customFormat="1" ht="37.9" customHeight="1" x14ac:dyDescent="0.2">
      <c r="B138" s="79"/>
      <c r="C138" s="80">
        <v>8</v>
      </c>
      <c r="D138" s="80"/>
      <c r="E138" s="81"/>
      <c r="F138" s="82" t="s">
        <v>101</v>
      </c>
      <c r="G138" s="83" t="s">
        <v>102</v>
      </c>
      <c r="H138" s="84">
        <v>1</v>
      </c>
      <c r="I138" s="84"/>
      <c r="J138" s="84">
        <f>ROUND(I138*H138,3)</f>
        <v>0</v>
      </c>
      <c r="K138" s="85"/>
      <c r="L138" s="8"/>
      <c r="M138" s="86" t="s">
        <v>10</v>
      </c>
      <c r="N138" s="87"/>
      <c r="O138" s="88">
        <v>1.603</v>
      </c>
      <c r="P138" s="88">
        <f>O138*H138</f>
        <v>1.603</v>
      </c>
      <c r="Q138" s="88">
        <v>1.8907700000000001</v>
      </c>
      <c r="R138" s="88">
        <f>Q138*H138</f>
        <v>1.8907700000000001</v>
      </c>
      <c r="S138" s="88">
        <v>0</v>
      </c>
      <c r="T138" s="89">
        <f>S138*H138</f>
        <v>0</v>
      </c>
      <c r="AR138" s="90" t="s">
        <v>77</v>
      </c>
      <c r="AT138" s="90" t="s">
        <v>73</v>
      </c>
      <c r="AU138" s="90" t="s">
        <v>78</v>
      </c>
      <c r="AY138" s="1" t="s">
        <v>71</v>
      </c>
      <c r="BE138" s="91">
        <f>IF(N138="základná",J138,0)</f>
        <v>0</v>
      </c>
      <c r="BF138" s="91">
        <f>IF(N138="znížená",J138,0)</f>
        <v>0</v>
      </c>
      <c r="BG138" s="91">
        <f>IF(N138="zákl. prenesená",J138,0)</f>
        <v>0</v>
      </c>
      <c r="BH138" s="91">
        <f>IF(N138="zníž. prenesená",J138,0)</f>
        <v>0</v>
      </c>
      <c r="BI138" s="91">
        <f>IF(N138="nulová",J138,0)</f>
        <v>0</v>
      </c>
      <c r="BJ138" s="1" t="s">
        <v>78</v>
      </c>
      <c r="BK138" s="92">
        <f>ROUND(I138*H138,3)</f>
        <v>0</v>
      </c>
      <c r="BL138" s="1" t="s">
        <v>77</v>
      </c>
      <c r="BM138" s="90" t="s">
        <v>103</v>
      </c>
    </row>
    <row r="139" spans="2:65" s="68" customFormat="1" ht="22.9" customHeight="1" x14ac:dyDescent="0.2">
      <c r="B139" s="67"/>
      <c r="D139" s="69" t="s">
        <v>67</v>
      </c>
      <c r="E139" s="77" t="s">
        <v>104</v>
      </c>
      <c r="F139" s="96" t="s">
        <v>105</v>
      </c>
      <c r="J139" s="78">
        <f>SUM(J140:J142)</f>
        <v>0</v>
      </c>
      <c r="L139" s="67"/>
      <c r="M139" s="72"/>
      <c r="P139" s="73">
        <f>SUM(P140:P141)</f>
        <v>2.7140000000000004</v>
      </c>
      <c r="R139" s="73">
        <f>SUM(R140:R141)</f>
        <v>28.945400000000006</v>
      </c>
      <c r="T139" s="74">
        <f>SUM(T140:T141)</f>
        <v>0</v>
      </c>
      <c r="AR139" s="69" t="s">
        <v>70</v>
      </c>
      <c r="AT139" s="75" t="s">
        <v>67</v>
      </c>
      <c r="AU139" s="75" t="s">
        <v>70</v>
      </c>
      <c r="AY139" s="69" t="s">
        <v>71</v>
      </c>
      <c r="BK139" s="76">
        <f>SUM(BK140:BK141)</f>
        <v>0</v>
      </c>
    </row>
    <row r="140" spans="2:65" s="9" customFormat="1" ht="36" x14ac:dyDescent="0.2">
      <c r="B140" s="79"/>
      <c r="C140" s="80">
        <v>9</v>
      </c>
      <c r="D140" s="80" t="s">
        <v>73</v>
      </c>
      <c r="E140" s="81" t="s">
        <v>106</v>
      </c>
      <c r="F140" s="97" t="s">
        <v>107</v>
      </c>
      <c r="G140" s="83" t="s">
        <v>76</v>
      </c>
      <c r="H140" s="84">
        <v>59</v>
      </c>
      <c r="I140" s="84"/>
      <c r="J140" s="84">
        <f>ROUND(I140*H140,3)</f>
        <v>0</v>
      </c>
      <c r="K140" s="85"/>
      <c r="L140" s="8"/>
      <c r="M140" s="86" t="s">
        <v>10</v>
      </c>
      <c r="N140" s="87"/>
      <c r="O140" s="88">
        <v>2.5000000000000001E-2</v>
      </c>
      <c r="P140" s="88">
        <f>O140*H140</f>
        <v>1.4750000000000001</v>
      </c>
      <c r="Q140" s="88">
        <v>0.19900000000000001</v>
      </c>
      <c r="R140" s="88">
        <f>Q140*H140</f>
        <v>11.741000000000001</v>
      </c>
      <c r="S140" s="88">
        <v>0</v>
      </c>
      <c r="T140" s="89">
        <f>S140*H140</f>
        <v>0</v>
      </c>
      <c r="AR140" s="90" t="s">
        <v>77</v>
      </c>
      <c r="AT140" s="90" t="s">
        <v>73</v>
      </c>
      <c r="AU140" s="90" t="s">
        <v>78</v>
      </c>
      <c r="AY140" s="1" t="s">
        <v>71</v>
      </c>
      <c r="BE140" s="91">
        <f>IF(N140="základná",J140,0)</f>
        <v>0</v>
      </c>
      <c r="BF140" s="91">
        <f>IF(N140="znížená",J140,0)</f>
        <v>0</v>
      </c>
      <c r="BG140" s="91">
        <f>IF(N140="zákl. prenesená",J140,0)</f>
        <v>0</v>
      </c>
      <c r="BH140" s="91">
        <f>IF(N140="zníž. prenesená",J140,0)</f>
        <v>0</v>
      </c>
      <c r="BI140" s="91">
        <f>IF(N140="nulová",J140,0)</f>
        <v>0</v>
      </c>
      <c r="BJ140" s="1" t="s">
        <v>78</v>
      </c>
      <c r="BK140" s="92">
        <f>ROUND(I140*H140,3)</f>
        <v>0</v>
      </c>
      <c r="BL140" s="1" t="s">
        <v>77</v>
      </c>
      <c r="BM140" s="90" t="s">
        <v>108</v>
      </c>
    </row>
    <row r="141" spans="2:65" s="9" customFormat="1" ht="24.2" customHeight="1" x14ac:dyDescent="0.2">
      <c r="B141" s="79"/>
      <c r="C141" s="80">
        <v>10</v>
      </c>
      <c r="D141" s="80" t="s">
        <v>73</v>
      </c>
      <c r="E141" s="81" t="s">
        <v>88</v>
      </c>
      <c r="F141" s="82" t="s">
        <v>109</v>
      </c>
      <c r="G141" s="83" t="s">
        <v>76</v>
      </c>
      <c r="H141" s="84">
        <v>59</v>
      </c>
      <c r="I141" s="84"/>
      <c r="J141" s="84">
        <f>ROUND(I141*H141,3)</f>
        <v>0</v>
      </c>
      <c r="K141" s="85"/>
      <c r="L141" s="8"/>
      <c r="M141" s="86" t="s">
        <v>10</v>
      </c>
      <c r="N141" s="87"/>
      <c r="O141" s="88">
        <v>2.1000000000000001E-2</v>
      </c>
      <c r="P141" s="88">
        <f>O141*H141</f>
        <v>1.2390000000000001</v>
      </c>
      <c r="Q141" s="88">
        <v>0.29160000000000003</v>
      </c>
      <c r="R141" s="88">
        <f>Q141*H141</f>
        <v>17.204400000000003</v>
      </c>
      <c r="S141" s="88">
        <v>0</v>
      </c>
      <c r="T141" s="89">
        <f>S141*H141</f>
        <v>0</v>
      </c>
      <c r="AR141" s="90" t="s">
        <v>77</v>
      </c>
      <c r="AT141" s="90" t="s">
        <v>73</v>
      </c>
      <c r="AU141" s="90" t="s">
        <v>78</v>
      </c>
      <c r="AY141" s="1" t="s">
        <v>71</v>
      </c>
      <c r="BE141" s="91">
        <f>IF(N141="základná",J141,0)</f>
        <v>0</v>
      </c>
      <c r="BF141" s="91">
        <f>IF(N141="znížená",J141,0)</f>
        <v>0</v>
      </c>
      <c r="BG141" s="91">
        <f>IF(N141="zákl. prenesená",J141,0)</f>
        <v>0</v>
      </c>
      <c r="BH141" s="91">
        <f>IF(N141="zníž. prenesená",J141,0)</f>
        <v>0</v>
      </c>
      <c r="BI141" s="91">
        <f>IF(N141="nulová",J141,0)</f>
        <v>0</v>
      </c>
      <c r="BJ141" s="1" t="s">
        <v>78</v>
      </c>
      <c r="BK141" s="92">
        <f>ROUND(I141*H141,3)</f>
        <v>0</v>
      </c>
      <c r="BL141" s="1" t="s">
        <v>77</v>
      </c>
      <c r="BM141" s="90" t="s">
        <v>110</v>
      </c>
    </row>
    <row r="142" spans="2:65" s="9" customFormat="1" ht="36" x14ac:dyDescent="0.2">
      <c r="B142" s="79"/>
      <c r="C142" s="80">
        <v>11</v>
      </c>
      <c r="D142" s="80" t="s">
        <v>73</v>
      </c>
      <c r="E142" s="81"/>
      <c r="F142" s="82" t="s">
        <v>111</v>
      </c>
      <c r="G142" s="83" t="s">
        <v>102</v>
      </c>
      <c r="H142" s="84">
        <v>1</v>
      </c>
      <c r="I142" s="84"/>
      <c r="J142" s="84">
        <f>H142*I142</f>
        <v>0</v>
      </c>
      <c r="K142" s="98"/>
      <c r="L142" s="8"/>
      <c r="M142" s="86"/>
      <c r="N142" s="87"/>
      <c r="O142" s="88"/>
      <c r="P142" s="88"/>
      <c r="Q142" s="88"/>
      <c r="R142" s="88"/>
      <c r="S142" s="88"/>
      <c r="T142" s="89"/>
      <c r="AR142" s="90"/>
      <c r="AT142" s="90"/>
      <c r="AU142" s="90"/>
      <c r="AY142" s="1"/>
      <c r="BE142" s="91"/>
      <c r="BF142" s="91"/>
      <c r="BG142" s="91"/>
      <c r="BH142" s="91"/>
      <c r="BI142" s="91"/>
      <c r="BJ142" s="1"/>
      <c r="BK142" s="92"/>
      <c r="BL142" s="1"/>
      <c r="BM142" s="90"/>
    </row>
    <row r="143" spans="2:65" s="68" customFormat="1" ht="22.9" customHeight="1" x14ac:dyDescent="0.2">
      <c r="B143" s="67"/>
      <c r="D143" s="69" t="s">
        <v>67</v>
      </c>
      <c r="E143" s="77" t="s">
        <v>112</v>
      </c>
      <c r="F143" s="96" t="s">
        <v>113</v>
      </c>
      <c r="J143" s="78">
        <f>SUM(J144:J147)</f>
        <v>0</v>
      </c>
      <c r="L143" s="67"/>
      <c r="M143" s="72"/>
      <c r="P143" s="73">
        <f>SUM(P144:P147)</f>
        <v>2.3314200000000005</v>
      </c>
      <c r="R143" s="73">
        <f>SUM(R144:R147)</f>
        <v>0.81607780000000008</v>
      </c>
      <c r="T143" s="74">
        <f>SUM(T144:T147)</f>
        <v>0</v>
      </c>
      <c r="AR143" s="69" t="s">
        <v>70</v>
      </c>
      <c r="AT143" s="75" t="s">
        <v>67</v>
      </c>
      <c r="AU143" s="75" t="s">
        <v>70</v>
      </c>
      <c r="AY143" s="69" t="s">
        <v>71</v>
      </c>
      <c r="BK143" s="76">
        <f>SUM(BK144:BK147)</f>
        <v>0</v>
      </c>
    </row>
    <row r="144" spans="2:65" s="9" customFormat="1" ht="24.2" customHeight="1" x14ac:dyDescent="0.2">
      <c r="B144" s="79"/>
      <c r="C144" s="80">
        <v>12</v>
      </c>
      <c r="D144" s="80" t="s">
        <v>73</v>
      </c>
      <c r="E144" s="81" t="s">
        <v>114</v>
      </c>
      <c r="F144" s="82" t="s">
        <v>115</v>
      </c>
      <c r="G144" s="83" t="s">
        <v>97</v>
      </c>
      <c r="H144" s="84">
        <f>2+12.16+1.22+3.6+1.5+10.9+1.6+4.8+3+3.2</f>
        <v>43.980000000000004</v>
      </c>
      <c r="I144" s="84"/>
      <c r="J144" s="84">
        <f>ROUND(I144*H144,3)</f>
        <v>0</v>
      </c>
      <c r="K144" s="85"/>
      <c r="L144" s="8"/>
      <c r="M144" s="86" t="s">
        <v>10</v>
      </c>
      <c r="N144" s="87"/>
      <c r="O144" s="88">
        <v>2.9000000000000001E-2</v>
      </c>
      <c r="P144" s="88">
        <f>O144*H144</f>
        <v>1.2754200000000002</v>
      </c>
      <c r="Q144" s="88">
        <v>1.1E-4</v>
      </c>
      <c r="R144" s="88">
        <f>Q144*H144</f>
        <v>4.8378000000000006E-3</v>
      </c>
      <c r="S144" s="88">
        <v>0</v>
      </c>
      <c r="T144" s="89">
        <f>S144*H144</f>
        <v>0</v>
      </c>
      <c r="AR144" s="90" t="s">
        <v>77</v>
      </c>
      <c r="AT144" s="90" t="s">
        <v>73</v>
      </c>
      <c r="AU144" s="90" t="s">
        <v>78</v>
      </c>
      <c r="AY144" s="1" t="s">
        <v>71</v>
      </c>
      <c r="BE144" s="91">
        <f>IF(N144="základná",J144,0)</f>
        <v>0</v>
      </c>
      <c r="BF144" s="91">
        <f>IF(N144="znížená",J144,0)</f>
        <v>0</v>
      </c>
      <c r="BG144" s="91">
        <f>IF(N144="zákl. prenesená",J144,0)</f>
        <v>0</v>
      </c>
      <c r="BH144" s="91">
        <f>IF(N144="zníž. prenesená",J144,0)</f>
        <v>0</v>
      </c>
      <c r="BI144" s="91">
        <f>IF(N144="nulová",J144,0)</f>
        <v>0</v>
      </c>
      <c r="BJ144" s="1" t="s">
        <v>78</v>
      </c>
      <c r="BK144" s="92">
        <f>ROUND(I144*H144,3)</f>
        <v>0</v>
      </c>
      <c r="BL144" s="1" t="s">
        <v>77</v>
      </c>
      <c r="BM144" s="90" t="s">
        <v>116</v>
      </c>
    </row>
    <row r="145" spans="2:65" s="9" customFormat="1" ht="37.9" customHeight="1" x14ac:dyDescent="0.2">
      <c r="B145" s="79"/>
      <c r="C145" s="80">
        <v>13</v>
      </c>
      <c r="D145" s="80" t="s">
        <v>73</v>
      </c>
      <c r="E145" s="81" t="s">
        <v>117</v>
      </c>
      <c r="F145" s="97" t="s">
        <v>118</v>
      </c>
      <c r="G145" s="83" t="s">
        <v>97</v>
      </c>
      <c r="H145" s="84">
        <v>8</v>
      </c>
      <c r="I145" s="84"/>
      <c r="J145" s="84">
        <f>ROUND(I145*H145,3)</f>
        <v>0</v>
      </c>
      <c r="K145" s="85"/>
      <c r="L145" s="8"/>
      <c r="M145" s="86" t="s">
        <v>10</v>
      </c>
      <c r="N145" s="87"/>
      <c r="O145" s="88">
        <v>0.13200000000000001</v>
      </c>
      <c r="P145" s="88">
        <f>O145*H145</f>
        <v>1.056</v>
      </c>
      <c r="Q145" s="88">
        <v>9.8530000000000006E-2</v>
      </c>
      <c r="R145" s="88">
        <f>Q145*H145</f>
        <v>0.78824000000000005</v>
      </c>
      <c r="S145" s="88">
        <v>0</v>
      </c>
      <c r="T145" s="89">
        <f>S145*H145</f>
        <v>0</v>
      </c>
      <c r="AR145" s="90" t="s">
        <v>77</v>
      </c>
      <c r="AT145" s="90" t="s">
        <v>73</v>
      </c>
      <c r="AU145" s="90" t="s">
        <v>78</v>
      </c>
      <c r="AY145" s="1" t="s">
        <v>71</v>
      </c>
      <c r="BE145" s="91">
        <f>IF(N145="základná",J145,0)</f>
        <v>0</v>
      </c>
      <c r="BF145" s="91">
        <f>IF(N145="znížená",J145,0)</f>
        <v>0</v>
      </c>
      <c r="BG145" s="91">
        <f>IF(N145="zákl. prenesená",J145,0)</f>
        <v>0</v>
      </c>
      <c r="BH145" s="91">
        <f>IF(N145="zníž. prenesená",J145,0)</f>
        <v>0</v>
      </c>
      <c r="BI145" s="91">
        <f>IF(N145="nulová",J145,0)</f>
        <v>0</v>
      </c>
      <c r="BJ145" s="1" t="s">
        <v>78</v>
      </c>
      <c r="BK145" s="92">
        <f>ROUND(I145*H145,3)</f>
        <v>0</v>
      </c>
      <c r="BL145" s="1" t="s">
        <v>77</v>
      </c>
      <c r="BM145" s="90" t="s">
        <v>119</v>
      </c>
    </row>
    <row r="146" spans="2:65" s="9" customFormat="1" ht="60" x14ac:dyDescent="0.2">
      <c r="B146" s="79"/>
      <c r="C146" s="80">
        <v>14</v>
      </c>
      <c r="D146" s="80" t="s">
        <v>73</v>
      </c>
      <c r="E146" s="81" t="s">
        <v>120</v>
      </c>
      <c r="F146" s="97" t="s">
        <v>121</v>
      </c>
      <c r="G146" s="83" t="s">
        <v>102</v>
      </c>
      <c r="H146" s="84">
        <v>1</v>
      </c>
      <c r="I146" s="84"/>
      <c r="J146" s="99">
        <f>ROUND(I146*H146,3)</f>
        <v>0</v>
      </c>
      <c r="K146" s="100"/>
      <c r="L146" s="101"/>
      <c r="M146" s="102" t="s">
        <v>10</v>
      </c>
      <c r="N146" s="103"/>
      <c r="O146" s="88">
        <v>0</v>
      </c>
      <c r="P146" s="88">
        <f>O146*H146</f>
        <v>0</v>
      </c>
      <c r="Q146" s="88">
        <v>2.3E-2</v>
      </c>
      <c r="R146" s="88">
        <f>Q146*H146</f>
        <v>2.3E-2</v>
      </c>
      <c r="S146" s="88">
        <v>0</v>
      </c>
      <c r="T146" s="89">
        <f>S146*H146</f>
        <v>0</v>
      </c>
      <c r="AR146" s="90" t="s">
        <v>122</v>
      </c>
      <c r="AT146" s="90" t="s">
        <v>123</v>
      </c>
      <c r="AU146" s="90" t="s">
        <v>78</v>
      </c>
      <c r="AY146" s="1" t="s">
        <v>71</v>
      </c>
      <c r="BE146" s="91">
        <f>IF(N146="základná",J146,0)</f>
        <v>0</v>
      </c>
      <c r="BF146" s="91">
        <f>IF(N146="znížená",J146,0)</f>
        <v>0</v>
      </c>
      <c r="BG146" s="91">
        <f>IF(N146="zákl. prenesená",J146,0)</f>
        <v>0</v>
      </c>
      <c r="BH146" s="91">
        <f>IF(N146="zníž. prenesená",J146,0)</f>
        <v>0</v>
      </c>
      <c r="BI146" s="91">
        <f>IF(N146="nulová",J146,0)</f>
        <v>0</v>
      </c>
      <c r="BJ146" s="1" t="s">
        <v>78</v>
      </c>
      <c r="BK146" s="92">
        <f>ROUND(I146*H146,3)</f>
        <v>0</v>
      </c>
      <c r="BL146" s="1" t="s">
        <v>77</v>
      </c>
      <c r="BM146" s="90" t="s">
        <v>124</v>
      </c>
    </row>
    <row r="147" spans="2:65" s="9" customFormat="1" ht="24.2" customHeight="1" x14ac:dyDescent="0.2">
      <c r="B147" s="79"/>
      <c r="C147" s="80">
        <v>15</v>
      </c>
      <c r="D147" s="80" t="s">
        <v>73</v>
      </c>
      <c r="E147" s="104" t="s">
        <v>120</v>
      </c>
      <c r="F147" s="97"/>
      <c r="G147" s="83"/>
      <c r="H147" s="84"/>
      <c r="I147" s="84"/>
      <c r="J147" s="84">
        <f>ROUND(I147*H147,3)</f>
        <v>0</v>
      </c>
      <c r="K147" s="85"/>
      <c r="L147" s="8"/>
      <c r="M147" s="86" t="s">
        <v>10</v>
      </c>
      <c r="N147" s="87"/>
      <c r="O147" s="88">
        <v>1.363</v>
      </c>
      <c r="P147" s="88">
        <f>O147*H147</f>
        <v>0</v>
      </c>
      <c r="Q147" s="88">
        <v>2.2151299999999998</v>
      </c>
      <c r="R147" s="88">
        <f>Q147*H147</f>
        <v>0</v>
      </c>
      <c r="S147" s="88">
        <v>0</v>
      </c>
      <c r="T147" s="89">
        <f>S147*H147</f>
        <v>0</v>
      </c>
      <c r="AR147" s="90" t="s">
        <v>77</v>
      </c>
      <c r="AT147" s="90" t="s">
        <v>73</v>
      </c>
      <c r="AU147" s="90" t="s">
        <v>78</v>
      </c>
      <c r="AY147" s="1" t="s">
        <v>71</v>
      </c>
      <c r="BE147" s="91">
        <f>IF(N147="základná",J147,0)</f>
        <v>0</v>
      </c>
      <c r="BF147" s="91">
        <f>IF(N147="znížená",J147,0)</f>
        <v>0</v>
      </c>
      <c r="BG147" s="91">
        <f>IF(N147="zákl. prenesená",J147,0)</f>
        <v>0</v>
      </c>
      <c r="BH147" s="91">
        <f>IF(N147="zníž. prenesená",J147,0)</f>
        <v>0</v>
      </c>
      <c r="BI147" s="91">
        <f>IF(N147="nulová",J147,0)</f>
        <v>0</v>
      </c>
      <c r="BJ147" s="1" t="s">
        <v>78</v>
      </c>
      <c r="BK147" s="92">
        <f>ROUND(I147*H147,3)</f>
        <v>0</v>
      </c>
      <c r="BL147" s="1" t="s">
        <v>77</v>
      </c>
      <c r="BM147" s="90" t="s">
        <v>125</v>
      </c>
    </row>
    <row r="148" spans="2:65" s="68" customFormat="1" ht="22.9" customHeight="1" x14ac:dyDescent="0.2">
      <c r="B148" s="67"/>
      <c r="D148" s="69" t="s">
        <v>67</v>
      </c>
      <c r="E148" s="77" t="s">
        <v>126</v>
      </c>
      <c r="F148" s="96" t="s">
        <v>127</v>
      </c>
      <c r="J148" s="78">
        <f>SUM(J149)</f>
        <v>0</v>
      </c>
      <c r="L148" s="67"/>
      <c r="M148" s="72"/>
      <c r="P148" s="73">
        <f>P149</f>
        <v>4.7E-2</v>
      </c>
      <c r="R148" s="73">
        <f>R149</f>
        <v>0</v>
      </c>
      <c r="T148" s="74">
        <f>T149</f>
        <v>0</v>
      </c>
      <c r="AR148" s="69" t="s">
        <v>70</v>
      </c>
      <c r="AT148" s="75" t="s">
        <v>67</v>
      </c>
      <c r="AU148" s="75" t="s">
        <v>70</v>
      </c>
      <c r="AY148" s="69" t="s">
        <v>71</v>
      </c>
      <c r="BK148" s="76">
        <f>BK149</f>
        <v>0</v>
      </c>
    </row>
    <row r="149" spans="2:65" s="9" customFormat="1" ht="24.2" customHeight="1" x14ac:dyDescent="0.2">
      <c r="B149" s="79"/>
      <c r="C149" s="80">
        <v>16</v>
      </c>
      <c r="D149" s="80" t="s">
        <v>73</v>
      </c>
      <c r="E149" s="81" t="s">
        <v>128</v>
      </c>
      <c r="F149" s="82" t="s">
        <v>129</v>
      </c>
      <c r="G149" s="83" t="s">
        <v>102</v>
      </c>
      <c r="H149" s="84">
        <v>1</v>
      </c>
      <c r="I149" s="84"/>
      <c r="J149" s="84">
        <f>ROUND(I149*H149,3)</f>
        <v>0</v>
      </c>
      <c r="K149" s="85"/>
      <c r="L149" s="8"/>
      <c r="M149" s="86" t="s">
        <v>10</v>
      </c>
      <c r="N149" s="87"/>
      <c r="O149" s="88">
        <v>4.7E-2</v>
      </c>
      <c r="P149" s="88">
        <f>O149*H149</f>
        <v>4.7E-2</v>
      </c>
      <c r="Q149" s="88">
        <v>0</v>
      </c>
      <c r="R149" s="88">
        <f>Q149*H149</f>
        <v>0</v>
      </c>
      <c r="S149" s="88">
        <v>0</v>
      </c>
      <c r="T149" s="89">
        <f>S149*H149</f>
        <v>0</v>
      </c>
      <c r="AR149" s="90" t="s">
        <v>77</v>
      </c>
      <c r="AT149" s="90" t="s">
        <v>73</v>
      </c>
      <c r="AU149" s="90" t="s">
        <v>78</v>
      </c>
      <c r="AY149" s="1" t="s">
        <v>71</v>
      </c>
      <c r="BE149" s="91">
        <f>IF(N149="základná",J149,0)</f>
        <v>0</v>
      </c>
      <c r="BF149" s="91">
        <f>IF(N149="znížená",J149,0)</f>
        <v>0</v>
      </c>
      <c r="BG149" s="91">
        <f>IF(N149="zákl. prenesená",J149,0)</f>
        <v>0</v>
      </c>
      <c r="BH149" s="91">
        <f>IF(N149="zníž. prenesená",J149,0)</f>
        <v>0</v>
      </c>
      <c r="BI149" s="91">
        <f>IF(N149="nulová",J149,0)</f>
        <v>0</v>
      </c>
      <c r="BJ149" s="1" t="s">
        <v>78</v>
      </c>
      <c r="BK149" s="92">
        <f>ROUND(I149*H149,3)</f>
        <v>0</v>
      </c>
      <c r="BL149" s="1" t="s">
        <v>77</v>
      </c>
      <c r="BM149" s="90" t="s">
        <v>130</v>
      </c>
    </row>
    <row r="150" spans="2:65" s="68" customFormat="1" ht="25.9" customHeight="1" x14ac:dyDescent="0.2">
      <c r="B150" s="67"/>
      <c r="D150" s="69" t="s">
        <v>67</v>
      </c>
      <c r="E150" s="70" t="s">
        <v>131</v>
      </c>
      <c r="F150" s="105" t="s">
        <v>132</v>
      </c>
      <c r="J150" s="71">
        <f>SUM(J151)</f>
        <v>0</v>
      </c>
      <c r="L150" s="67"/>
      <c r="M150" s="72"/>
      <c r="P150" s="73">
        <f>P151</f>
        <v>0</v>
      </c>
      <c r="R150" s="73">
        <f>R151</f>
        <v>0</v>
      </c>
      <c r="T150" s="74">
        <f>T151</f>
        <v>0</v>
      </c>
      <c r="AR150" s="69" t="s">
        <v>78</v>
      </c>
      <c r="AT150" s="75" t="s">
        <v>67</v>
      </c>
      <c r="AU150" s="75" t="s">
        <v>2</v>
      </c>
      <c r="AY150" s="69" t="s">
        <v>71</v>
      </c>
      <c r="BK150" s="76">
        <f>BK151</f>
        <v>0</v>
      </c>
    </row>
    <row r="151" spans="2:65" s="68" customFormat="1" ht="22.9" customHeight="1" x14ac:dyDescent="0.2">
      <c r="B151" s="67"/>
      <c r="D151" s="69" t="s">
        <v>67</v>
      </c>
      <c r="E151" s="77" t="s">
        <v>133</v>
      </c>
      <c r="F151" s="96" t="s">
        <v>134</v>
      </c>
      <c r="J151" s="78">
        <f>SUM(J152:J153)</f>
        <v>0</v>
      </c>
      <c r="L151" s="67"/>
      <c r="M151" s="72"/>
      <c r="P151" s="73">
        <f>SUM(P152:P154)</f>
        <v>0</v>
      </c>
      <c r="R151" s="73">
        <f>SUM(R152:R154)</f>
        <v>0</v>
      </c>
      <c r="T151" s="74">
        <f>SUM(T152:T154)</f>
        <v>0</v>
      </c>
      <c r="AR151" s="69" t="s">
        <v>78</v>
      </c>
      <c r="AT151" s="75" t="s">
        <v>67</v>
      </c>
      <c r="AU151" s="75" t="s">
        <v>70</v>
      </c>
      <c r="AY151" s="69" t="s">
        <v>71</v>
      </c>
      <c r="BK151" s="76">
        <f>SUM(BK152:BK154)</f>
        <v>0</v>
      </c>
    </row>
    <row r="152" spans="2:65" s="9" customFormat="1" ht="37.9" customHeight="1" x14ac:dyDescent="0.2">
      <c r="B152" s="79"/>
      <c r="C152" s="80">
        <v>17</v>
      </c>
      <c r="D152" s="80" t="s">
        <v>73</v>
      </c>
      <c r="E152" s="81" t="s">
        <v>120</v>
      </c>
      <c r="F152" s="82" t="s">
        <v>135</v>
      </c>
      <c r="G152" s="83" t="s">
        <v>102</v>
      </c>
      <c r="H152" s="84">
        <v>1</v>
      </c>
      <c r="I152" s="84"/>
      <c r="J152" s="84">
        <f>ROUND(I152*H152,3)</f>
        <v>0</v>
      </c>
      <c r="K152" s="85"/>
      <c r="L152" s="8"/>
      <c r="M152" s="86" t="s">
        <v>10</v>
      </c>
      <c r="N152" s="87"/>
      <c r="O152" s="88">
        <v>0</v>
      </c>
      <c r="P152" s="88">
        <f>O152*H152</f>
        <v>0</v>
      </c>
      <c r="Q152" s="88">
        <v>0</v>
      </c>
      <c r="R152" s="88">
        <f>Q152*H152</f>
        <v>0</v>
      </c>
      <c r="S152" s="88">
        <v>0</v>
      </c>
      <c r="T152" s="89">
        <f>S152*H152</f>
        <v>0</v>
      </c>
      <c r="AR152" s="90" t="s">
        <v>136</v>
      </c>
      <c r="AT152" s="90" t="s">
        <v>73</v>
      </c>
      <c r="AU152" s="90" t="s">
        <v>78</v>
      </c>
      <c r="AY152" s="1" t="s">
        <v>71</v>
      </c>
      <c r="BE152" s="91">
        <f>IF(N152="základná",J152,0)</f>
        <v>0</v>
      </c>
      <c r="BF152" s="91">
        <f>IF(N152="znížená",J152,0)</f>
        <v>0</v>
      </c>
      <c r="BG152" s="91">
        <f>IF(N152="zákl. prenesená",J152,0)</f>
        <v>0</v>
      </c>
      <c r="BH152" s="91">
        <f>IF(N152="zníž. prenesená",J152,0)</f>
        <v>0</v>
      </c>
      <c r="BI152" s="91">
        <f>IF(N152="nulová",J152,0)</f>
        <v>0</v>
      </c>
      <c r="BJ152" s="1" t="s">
        <v>78</v>
      </c>
      <c r="BK152" s="92">
        <f>ROUND(I152*H152,3)</f>
        <v>0</v>
      </c>
      <c r="BL152" s="1" t="s">
        <v>136</v>
      </c>
      <c r="BM152" s="90" t="s">
        <v>137</v>
      </c>
    </row>
    <row r="153" spans="2:65" s="9" customFormat="1" ht="28.5" customHeight="1" x14ac:dyDescent="0.2">
      <c r="B153" s="79"/>
      <c r="C153" s="80">
        <v>18</v>
      </c>
      <c r="D153" s="80" t="s">
        <v>73</v>
      </c>
      <c r="E153" s="81" t="s">
        <v>120</v>
      </c>
      <c r="F153" s="82" t="s">
        <v>138</v>
      </c>
      <c r="G153" s="83" t="s">
        <v>102</v>
      </c>
      <c r="H153" s="84">
        <v>1</v>
      </c>
      <c r="I153" s="84"/>
      <c r="J153" s="99">
        <f>ROUND(I153*H153,3)</f>
        <v>0</v>
      </c>
      <c r="K153" s="100"/>
      <c r="L153" s="101"/>
      <c r="M153" s="102" t="s">
        <v>10</v>
      </c>
      <c r="N153" s="103"/>
      <c r="O153" s="88">
        <v>0</v>
      </c>
      <c r="P153" s="88">
        <f>O153*H153</f>
        <v>0</v>
      </c>
      <c r="Q153" s="88">
        <v>0</v>
      </c>
      <c r="R153" s="88">
        <f>Q153*H153</f>
        <v>0</v>
      </c>
      <c r="S153" s="88">
        <v>0</v>
      </c>
      <c r="T153" s="89">
        <f>S153*H153</f>
        <v>0</v>
      </c>
      <c r="AR153" s="90" t="s">
        <v>139</v>
      </c>
      <c r="AT153" s="90" t="s">
        <v>123</v>
      </c>
      <c r="AU153" s="90" t="s">
        <v>78</v>
      </c>
      <c r="AY153" s="1" t="s">
        <v>71</v>
      </c>
      <c r="BE153" s="91">
        <f>IF(N153="základná",J153,0)</f>
        <v>0</v>
      </c>
      <c r="BF153" s="91">
        <f>IF(N153="znížená",J153,0)</f>
        <v>0</v>
      </c>
      <c r="BG153" s="91">
        <f>IF(N153="zákl. prenesená",J153,0)</f>
        <v>0</v>
      </c>
      <c r="BH153" s="91">
        <f>IF(N153="zníž. prenesená",J153,0)</f>
        <v>0</v>
      </c>
      <c r="BI153" s="91">
        <f>IF(N153="nulová",J153,0)</f>
        <v>0</v>
      </c>
      <c r="BJ153" s="1" t="s">
        <v>78</v>
      </c>
      <c r="BK153" s="92">
        <f>ROUND(I153*H153,3)</f>
        <v>0</v>
      </c>
      <c r="BL153" s="1" t="s">
        <v>136</v>
      </c>
      <c r="BM153" s="90" t="s">
        <v>140</v>
      </c>
    </row>
    <row r="154" spans="2:65" s="9" customFormat="1" x14ac:dyDescent="0.2">
      <c r="B154" s="8"/>
      <c r="D154" s="106" t="s">
        <v>141</v>
      </c>
      <c r="F154" s="107"/>
      <c r="L154" s="8"/>
      <c r="M154" s="108"/>
      <c r="T154" s="109"/>
      <c r="AT154" s="1" t="s">
        <v>141</v>
      </c>
      <c r="AU154" s="1" t="s">
        <v>78</v>
      </c>
    </row>
    <row r="155" spans="2:65" s="68" customFormat="1" ht="25.9" customHeight="1" x14ac:dyDescent="0.2">
      <c r="B155" s="67"/>
      <c r="D155" s="69" t="s">
        <v>67</v>
      </c>
      <c r="E155" s="70" t="s">
        <v>142</v>
      </c>
      <c r="F155" s="105" t="s">
        <v>143</v>
      </c>
      <c r="J155" s="71">
        <f>SUM(J156:J156)</f>
        <v>0</v>
      </c>
      <c r="L155" s="67"/>
      <c r="M155" s="72"/>
      <c r="P155" s="73">
        <f>SUM(P156:P156)</f>
        <v>0</v>
      </c>
      <c r="R155" s="73">
        <f>SUM(R156:R156)</f>
        <v>0</v>
      </c>
      <c r="T155" s="74">
        <f>SUM(T156:T156)</f>
        <v>0</v>
      </c>
      <c r="AR155" s="69" t="s">
        <v>104</v>
      </c>
      <c r="AT155" s="75" t="s">
        <v>67</v>
      </c>
      <c r="AU155" s="75" t="s">
        <v>2</v>
      </c>
      <c r="AY155" s="69" t="s">
        <v>71</v>
      </c>
      <c r="BK155" s="76">
        <f>SUM(BK156:BK156)</f>
        <v>0</v>
      </c>
    </row>
    <row r="156" spans="2:65" s="9" customFormat="1" ht="14.45" customHeight="1" x14ac:dyDescent="0.2">
      <c r="B156" s="79"/>
      <c r="C156" s="80">
        <v>19</v>
      </c>
      <c r="D156" s="80" t="s">
        <v>73</v>
      </c>
      <c r="E156" s="81" t="s">
        <v>144</v>
      </c>
      <c r="F156" s="82" t="s">
        <v>145</v>
      </c>
      <c r="G156" s="83" t="s">
        <v>102</v>
      </c>
      <c r="H156" s="84">
        <v>1</v>
      </c>
      <c r="I156" s="84"/>
      <c r="J156" s="84">
        <f>ROUND(I156*H156,3)</f>
        <v>0</v>
      </c>
      <c r="K156" s="85"/>
      <c r="L156" s="8"/>
      <c r="M156" s="86" t="s">
        <v>10</v>
      </c>
      <c r="N156" s="87"/>
      <c r="O156" s="88">
        <v>0</v>
      </c>
      <c r="P156" s="88">
        <f>O156*H156</f>
        <v>0</v>
      </c>
      <c r="Q156" s="88">
        <v>0</v>
      </c>
      <c r="R156" s="88">
        <f>Q156*H156</f>
        <v>0</v>
      </c>
      <c r="S156" s="88">
        <v>0</v>
      </c>
      <c r="T156" s="89">
        <f>S156*H156</f>
        <v>0</v>
      </c>
      <c r="AR156" s="90" t="s">
        <v>146</v>
      </c>
      <c r="AT156" s="90" t="s">
        <v>73</v>
      </c>
      <c r="AU156" s="90" t="s">
        <v>70</v>
      </c>
      <c r="AY156" s="1" t="s">
        <v>71</v>
      </c>
      <c r="BE156" s="91">
        <f>IF(N156="základná",J156,0)</f>
        <v>0</v>
      </c>
      <c r="BF156" s="91">
        <f>IF(N156="znížená",J156,0)</f>
        <v>0</v>
      </c>
      <c r="BG156" s="91">
        <f>IF(N156="zákl. prenesená",J156,0)</f>
        <v>0</v>
      </c>
      <c r="BH156" s="91">
        <f>IF(N156="zníž. prenesená",J156,0)</f>
        <v>0</v>
      </c>
      <c r="BI156" s="91">
        <f>IF(N156="nulová",J156,0)</f>
        <v>0</v>
      </c>
      <c r="BJ156" s="1" t="s">
        <v>78</v>
      </c>
      <c r="BK156" s="92">
        <f>ROUND(I156*H156,3)</f>
        <v>0</v>
      </c>
      <c r="BL156" s="1" t="s">
        <v>146</v>
      </c>
      <c r="BM156" s="90" t="s">
        <v>147</v>
      </c>
    </row>
    <row r="157" spans="2:65" s="9" customFormat="1" ht="6.95" customHeight="1" x14ac:dyDescent="0.2">
      <c r="B157" s="35"/>
      <c r="C157" s="36"/>
      <c r="D157" s="36"/>
      <c r="E157" s="36"/>
      <c r="F157" s="36"/>
      <c r="G157" s="36"/>
      <c r="H157" s="36"/>
      <c r="I157" s="36"/>
      <c r="J157" s="36"/>
      <c r="K157" s="36"/>
      <c r="L157" s="8"/>
    </row>
  </sheetData>
  <autoFilter ref="C125:K156" xr:uid="{00000000-0009-0000-0000-000001000000}"/>
  <mergeCells count="10">
    <mergeCell ref="E87:H87"/>
    <mergeCell ref="V115:Y115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Chrenko</dc:creator>
  <cp:lastModifiedBy>Hulinova</cp:lastModifiedBy>
  <dcterms:created xsi:type="dcterms:W3CDTF">2023-03-08T08:41:35Z</dcterms:created>
  <dcterms:modified xsi:type="dcterms:W3CDTF">2023-03-15T11:30:22Z</dcterms:modified>
</cp:coreProperties>
</file>